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3650" activeTab="0"/>
  </bookViews>
  <sheets>
    <sheet name="comparativ" sheetId="1" r:id="rId1"/>
    <sheet name="Sheet3" sheetId="2" r:id="rId2"/>
    <sheet name="Sheet4" sheetId="3" r:id="rId3"/>
    <sheet name="Sheet2" sheetId="4" r:id="rId4"/>
    <sheet name="Sheet5" sheetId="5" r:id="rId5"/>
    <sheet name="Sheet1" sheetId="6" r:id="rId6"/>
    <sheet name="DECESE" sheetId="7" r:id="rId7"/>
    <sheet name="Decese 19 20" sheetId="8" r:id="rId8"/>
  </sheets>
  <definedNames>
    <definedName name="_xlnm._FilterDatabase" localSheetId="6" hidden="1">'DECESE'!$B$1:$F$34</definedName>
  </definedNames>
  <calcPr fullCalcOnLoad="1"/>
</workbook>
</file>

<file path=xl/sharedStrings.xml><?xml version="1.0" encoding="utf-8"?>
<sst xmlns="http://schemas.openxmlformats.org/spreadsheetml/2006/main" count="507" uniqueCount="195">
  <si>
    <t>saptamana</t>
  </si>
  <si>
    <t>ARI (IACRS)</t>
  </si>
  <si>
    <t>ILI (GRIPA)</t>
  </si>
  <si>
    <t>PNEUMONII</t>
  </si>
  <si>
    <t>Total</t>
  </si>
  <si>
    <t>sez.14-15</t>
  </si>
  <si>
    <t>sez.15-16</t>
  </si>
  <si>
    <t>sez.16-17</t>
  </si>
  <si>
    <t>sez 17- 18</t>
  </si>
  <si>
    <t>sapt.40: 02 - 08.10.2017</t>
  </si>
  <si>
    <t>sapt.41: 09 - 15.10.2017</t>
  </si>
  <si>
    <t>sapt.42: 16 - 22.10.2017</t>
  </si>
  <si>
    <t>sapt.43: 23 - 29.10.2017</t>
  </si>
  <si>
    <t>sapt.44: 30.10- 05.11.2017</t>
  </si>
  <si>
    <t>sapt.45: 06 - 12.11.2017</t>
  </si>
  <si>
    <t>sapt.46: 13 - 19.11.2017</t>
  </si>
  <si>
    <t>sapt.47: 20 - 26.11.2017</t>
  </si>
  <si>
    <t>sapt.48: 27.11. - 03.12.2017</t>
  </si>
  <si>
    <t>sapt.49: 04 -10.12.2017</t>
  </si>
  <si>
    <t>sapt.50: 11 - 17.12.2017</t>
  </si>
  <si>
    <t>sapt.51: 18 - 24.12.2017</t>
  </si>
  <si>
    <t>sapt.52: 25.12 .2017 -31.12.2017</t>
  </si>
  <si>
    <t>sapt.01: 01 - 07.01.2018</t>
  </si>
  <si>
    <t>sapt.02: 08 - 14.01.2018</t>
  </si>
  <si>
    <t>sapt.03: 15 - 21.01.2018</t>
  </si>
  <si>
    <t>sapt.04: 22- 28.01.2018</t>
  </si>
  <si>
    <t>sapt.05: 29.01- 04.02.2018</t>
  </si>
  <si>
    <t>sapt.06: 05 -11.02.2018</t>
  </si>
  <si>
    <t>sapt.07: 12 -18.02.2018</t>
  </si>
  <si>
    <t>sapt.08: 19 -25.02.2018</t>
  </si>
  <si>
    <t>sapt.09: 26.02- 04.03.2018</t>
  </si>
  <si>
    <t>sapt.10: 05  -11.03.2018</t>
  </si>
  <si>
    <t>sapt.11: 12 - 18.03.2018</t>
  </si>
  <si>
    <t>sapt.12: 19 - 25.03.2018</t>
  </si>
  <si>
    <t>sapt.13: 28.03 - 01.04.2018</t>
  </si>
  <si>
    <t>sapt.14: 02. -08.04.2018</t>
  </si>
  <si>
    <t>sapt.15: 09 -15.04.2018</t>
  </si>
  <si>
    <t>sapt.16: 16 -22.04.2018</t>
  </si>
  <si>
    <t>sapt.17: 23 -29.04.2018</t>
  </si>
  <si>
    <t>sapt.18: 30.04. -  06.05.2018</t>
  </si>
  <si>
    <t>sapt.19: 07 - 13.05.2018</t>
  </si>
  <si>
    <t>sapt.20: 14 - 20.05.2018</t>
  </si>
  <si>
    <t>SITUATIE COMPARATIVA IACRS , PNEUMONII SI GRIPA  SEZONUL  2014- 2015 , SEZ. 2015 - 2016, SEZ 2016 - 2017 SI ,SEZ 2017 - 2018 SI SEZ 2018 - 2019</t>
  </si>
  <si>
    <t>sez 18 - 19</t>
  </si>
  <si>
    <t>Column1</t>
  </si>
  <si>
    <t>Column2</t>
  </si>
  <si>
    <t>Column3</t>
  </si>
  <si>
    <t>Column4</t>
  </si>
  <si>
    <t>Column5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</si>
  <si>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</si>
  <si>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</si>
  <si>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</si>
  <si>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</si>
  <si>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</si>
  <si>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</si>
  <si>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</si>
  <si>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</si>
  <si>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</si>
  <si>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</si>
  <si>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</si>
  <si>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</si>
  <si>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</si>
  <si>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Largest(1)</t>
  </si>
  <si>
    <t>Smallest(1)</t>
  </si>
  <si>
    <t>epidemic</t>
  </si>
  <si>
    <t xml:space="preserve">prag epidemic </t>
  </si>
  <si>
    <t>populatie</t>
  </si>
  <si>
    <t>A</t>
  </si>
  <si>
    <t>H3</t>
  </si>
  <si>
    <t>H1pdm</t>
  </si>
  <si>
    <t>H1</t>
  </si>
  <si>
    <t>cond preexistente</t>
  </si>
  <si>
    <t>vaccinat</t>
  </si>
  <si>
    <t>da</t>
  </si>
  <si>
    <t>nu</t>
  </si>
  <si>
    <t>necunoscute</t>
  </si>
  <si>
    <t>nr crt</t>
  </si>
  <si>
    <t>tip</t>
  </si>
  <si>
    <t>subtip</t>
  </si>
  <si>
    <t>3 H1</t>
  </si>
  <si>
    <t>11 H1pdm</t>
  </si>
  <si>
    <t>4 H3</t>
  </si>
  <si>
    <t>18 preexistente</t>
  </si>
  <si>
    <t>20 nevaccinati</t>
  </si>
  <si>
    <t>DECESE</t>
  </si>
  <si>
    <t>22. Femeie in varsta de 76 ani, din mun.Bucuresti, confirmata cu virus gripal tip A,</t>
  </si>
  <si>
    <t>nesubtipat, avand conditii medicale preexistente, dar nevaccinata anti-gripal.</t>
  </si>
  <si>
    <t xml:space="preserve"> Data decesului: 18/01/2019</t>
  </si>
  <si>
    <t>23. Femeie in varsta de 51 ani, din jud.Gorj, confirmata cu virus gripal tip A,</t>
  </si>
  <si>
    <t>subtip (H1)pdm09, avand conditii medicale preexistente, dar nevaccinata anti-gripal.</t>
  </si>
  <si>
    <t xml:space="preserve"> Data decesului: 19/01/2019</t>
  </si>
  <si>
    <t>24. Barbat in varsta de 61 ani, din jud.Prahova, confirmat cu virus gripal tip A,</t>
  </si>
  <si>
    <t>subtip (H1)pdm09, avand conditii medicale preexistente si antecedente vaccinale</t>
  </si>
  <si>
    <t>anti-gripale necunoscute.</t>
  </si>
  <si>
    <t>25. Femeie in varsta de 74 ani, din jud.Ialomita, confirmata cu virus gripal tip A, subtip</t>
  </si>
  <si>
    <t>(H1)pdm09, avand conditii medicale preexistente, dar nevaccinata anti-gripal.</t>
  </si>
  <si>
    <t>26. Barbat in varsta de 70 ani, din jud.Timis, confirmat cu virus gripal tip A,</t>
  </si>
  <si>
    <t>in curs de subtipare, avand conditii medicale preexistente, dar nevaccinat anti-gripal.</t>
  </si>
  <si>
    <t xml:space="preserve"> Data decesului: 22/01/2019</t>
  </si>
  <si>
    <t>27. Femeie in varsta de 71 de ani, din mun.Bucuresti, confirmata cu virus gripal tip A,</t>
  </si>
  <si>
    <t xml:space="preserve"> Data decesului: 21/01/2019</t>
  </si>
  <si>
    <t>28. Femeie in varsta de 75 de ani, din jud.Caras-Severin, confirmata cu virus gripal tip A, subtip (H1)pdm09, avand conditii medicale preexistente, dar nevaccinata anti-gripal.</t>
  </si>
  <si>
    <t>Data decesului: 21/01/2019</t>
  </si>
  <si>
    <t>29. Barbat in varsta de 62 de ani, din jud.Bihor, confirmat cu virus gripal tip A, subtip (H1)pdm09, avand conditii medicale preexistente, dar nevaccinat anti-gripal.</t>
  </si>
  <si>
    <t xml:space="preserve"> Data decesului: 23/01/2019</t>
  </si>
  <si>
    <t>30. Barbat in varsta de 57 de ani, din jud.Constanta, confirmat cu virus gripal tip A,</t>
  </si>
  <si>
    <t>subtip (H1)pdm09, fara conditii medicale preexistente si nevaccinat anti-gripal.</t>
  </si>
  <si>
    <t xml:space="preserve"> Data decesului: 20/01/2019</t>
  </si>
  <si>
    <t>31. Barbat in varsta de 60 de ani, din jud.Suceava, confirmat cu virus gripal tip A, in curs</t>
  </si>
  <si>
    <t>de subtipare, avand conditii medicale preexistente, dar nevaccinat anti-gripal.</t>
  </si>
  <si>
    <t>32. Barbat in varsta de 60 de ani, din jud.Constanta, confirmat cu virus gripal tip A,</t>
  </si>
  <si>
    <t>subtip (H1)pdm09, avand conditii medicale preexistente, dar nevaccinat anti-gripal.</t>
  </si>
  <si>
    <t>33. Barbat in varsta de 55 de ani, din mun.Bucuresti, confirmat cu virus gripal tip A,</t>
  </si>
  <si>
    <t>nesubtipat, avand conditii medicale preexistente si antecedente vaccinale necunoscute.</t>
  </si>
  <si>
    <t>34. Barbat in varsta de 57 de ani, din jud.Vaslui, confirmat cu virus gripal tip A, subtip</t>
  </si>
  <si>
    <t>(H1)pdm09, avand conditii medicale preexistente, dar nevaccinat anti-gripal.</t>
  </si>
  <si>
    <t>36. Femeie in varsta de 33 de ani, din jud.Dambovita, confirmata cu virus gripal tip A,</t>
  </si>
  <si>
    <t xml:space="preserve"> Data decesului: 25/01/2019</t>
  </si>
  <si>
    <t>37. Barbat in varsta de 54 de ani, din jud.Olt, confirmat cu virus gripal tip A,</t>
  </si>
  <si>
    <t>necunoscute.</t>
  </si>
  <si>
    <t xml:space="preserve"> Data decesului: 24/01/2019</t>
  </si>
  <si>
    <t>38. Barbat in varsta de 66 de ani, din jud.Giurgiu, confirmat cu virus gripal tip A,</t>
  </si>
  <si>
    <t>39. Femeie in varsta de 51 de ani, din jud. Prahova, confirmata cu virus gripal tip A, subtip</t>
  </si>
  <si>
    <t>40. Femeie in varsta de 87 de ani, din jud.Iasi, confirmata cu virus gripal tip A, in curs de</t>
  </si>
  <si>
    <t>subtipare, avand conditii medicale preexistente, dar nevaccinata anti-gripal.</t>
  </si>
  <si>
    <t xml:space="preserve"> Data decesului: 27/01/2019</t>
  </si>
  <si>
    <t>41. Barbat in varsta de 49 de ani, din jud.Braila, confirmat cu virus gripal tip A, in curs de</t>
  </si>
  <si>
    <t>subtipare, avand conditii medicale preexistente, dar nevaccinat anti-gripal.</t>
  </si>
  <si>
    <t>42. Barbat in varsta de 93 de ani, din mun.Bucuresti, confirmat cu virus gripal tip A,</t>
  </si>
  <si>
    <t>nesubtipat, avand conditii medicale preexistente, dar nevaccinat anti-gripal.</t>
  </si>
  <si>
    <t>43. Barbat in varsta de 40 de ani, din jud.Giurgiu, confirmat cu virus gripal tip A,</t>
  </si>
  <si>
    <t>nesubtipat, fara conditii medicale preexistente cunoscute si cu antecedente vaccinale</t>
  </si>
  <si>
    <t>necunoscute (neasigurat).</t>
  </si>
  <si>
    <t>44. Femeie in varsta de 48 de ani, din jud.Timis, confirmata cu virus gripal tip A,</t>
  </si>
  <si>
    <t xml:space="preserve"> Data decesului: 28/01/2019</t>
  </si>
  <si>
    <t>45. Femeie in varsta de 64 de ani, din jud.Timis, confirmata cu virus gripal tip A,</t>
  </si>
  <si>
    <t>46. Femeie in varsta de 47 de ani, din jud.Constanta, confirmata cu virus gripal tip A,</t>
  </si>
  <si>
    <t xml:space="preserve"> Data decesului: 26/01/2019</t>
  </si>
  <si>
    <t>47. Copil in varsta de 11 luni, sex masculin, din jud.Timis, confirmat cu virus gripal tip A,</t>
  </si>
  <si>
    <t>48. Femeie in varsta de 39 de ani, din jud.Cluj, confirmata cu virus gripal tip A, in curs de</t>
  </si>
  <si>
    <t>49. Femeie in varsta de 34 de ani, din jud.Prahova, confirmata cu virus gripal tip A,</t>
  </si>
  <si>
    <t>50. Barbat in varsta de 78 de ani, din jud.Prahova, confirmat cu virus gripal tip A,</t>
  </si>
  <si>
    <t>51. Femeie in varsta de 62 de ani, din mun.Bucuresti, confirmata cu virus gripal tip A,</t>
  </si>
  <si>
    <t>52. Femeie in varsta de 63 de ani, din mun.Bucuresti, confirmata cu virus gripal tip A,</t>
  </si>
  <si>
    <t>53. Barbat in varsta de 62 de ani, din jud.Sibiu, confirmat cu virus gripal tip A, in curs de</t>
  </si>
  <si>
    <t>54. Barbat in varsta de 57 de ani, din jud.Salaj, confirmat cu virus gripal tip A, avand</t>
  </si>
  <si>
    <t>conditii medicale preexistente si cu antecedente vaccinale inca necunoscute.</t>
  </si>
  <si>
    <t xml:space="preserve"> Data decesului: 29/01/2019</t>
  </si>
  <si>
    <t>55. Barbat in varsta de 59 de ani, din jud.Mures, confirmat cu virus gripal tip A, subtip</t>
  </si>
  <si>
    <t>56. Barbat in varsta de 43 de ani, din jud.Arges, confirmat cu virus gripal tip A, subtip</t>
  </si>
  <si>
    <t xml:space="preserve"> Da57. Barbat in varsta de 57 de ani, din mun.Bucuresti, confirmat cu virus gripal tip A,</t>
  </si>
  <si>
    <t xml:space="preserve"> Data decesului: 30/01/2019</t>
  </si>
  <si>
    <t>58. Femeie in varsta de 66 de ani, din jud.Giurgiu, confirmata cu virus gripal tip A,</t>
  </si>
  <si>
    <t xml:space="preserve"> Data decesului: 29/01/2019ta decesului: 28/01/2019</t>
  </si>
  <si>
    <t>59. Barbat in varsta de 60 de ani, din jud.Iasi, confirmat cu virus gripal tip A,</t>
  </si>
  <si>
    <t xml:space="preserve"> Data decesului: 31/01/2019</t>
  </si>
  <si>
    <t>60. Barbat in varsta de 43 de ani, din jud.Vrancea, confirmat cu virus gripal tip A,</t>
  </si>
  <si>
    <t>61. Barbat in varsta de 56 de ani, din jud.Hunedoara, confirmat cu virus gripal tip A,</t>
  </si>
  <si>
    <t>62. Barbat in varsta de 57 de ani, din mun.Bucuresti, confirmat cu virus gripal tip A,</t>
  </si>
  <si>
    <t>63. Barbat in varsta de 46 de ani, din jud.Arges, confirmat cu virus gripal tip A,</t>
  </si>
  <si>
    <t>64. Barbat in varsta de 51 de ani, din jud.Prahova, confirmat cu virus gripal tip A,</t>
  </si>
  <si>
    <t xml:space="preserve"> Data decesului: 01/02/2019</t>
  </si>
  <si>
    <t>65. Barbat in varsta de 45 de ani, din jud.Prahova, confirmat cu virus gripal tip A,</t>
  </si>
  <si>
    <t>66. Femeie in varsta de 50 de ani, din jud.Timis, confirmata cu virus gripal tip A, subtip H3,</t>
  </si>
  <si>
    <t>avand conditii medicale preexistente, dar nevaccinata anti-gripal.</t>
  </si>
  <si>
    <t>67. Barbat in varsta de 40 de ani, din jud.Prahova, confirmat cu virus gripal tip A,</t>
  </si>
  <si>
    <t>subtip (H1) pdm09, avand conditii medicale preexistente, dar nevaccinat anti-gripal.</t>
  </si>
  <si>
    <t>68. Femeie in varsta de 58 de ani, din jud.Galati, confirmata cu virus gripal tip A, subtip</t>
  </si>
  <si>
    <t>(H1) pdm09, avand conditii medicale preexistente, dar nevaccinata anti-gripal.</t>
  </si>
  <si>
    <t xml:space="preserve"> Data decesului: 02/02/2019</t>
  </si>
  <si>
    <t>69. Femeie in varsta de 41 de ani, din jud.Olt, confirmata cu virus gripal tip A, subtip (H1)</t>
  </si>
  <si>
    <t>pdm09, avand conditii medicale preexistente, dar nevaccinata anti-gripal.</t>
  </si>
  <si>
    <t>70. Barbat in varsta de 63 de ani, din jud.Prahova, confirmat cu virus gripal tip A, subtip</t>
  </si>
  <si>
    <t>(H1) pdm09, avand conditii medicale preexistente, dar nevaccinat anti-gripal.</t>
  </si>
  <si>
    <t>Data decesului: 03/02/2019</t>
  </si>
  <si>
    <t>71. Barbat in varsta de 32 de ani, din jud.Teleorman, confirmat cu virus gripal tip A,</t>
  </si>
  <si>
    <t>72. Femeie in varsta de 82 de ani, din mun.Bucuresti, confirmata cu virus gripal tip A,</t>
  </si>
  <si>
    <t>73. Femeie in varsta de 73 de ani, din jud.Giurgiu, confirmata cu virus gripal tip A,</t>
  </si>
  <si>
    <t>74. Femeie in varsta de 62 de ani, din jud.Galati, confirmata cu virus gripal tip A,</t>
  </si>
  <si>
    <t>subtip H3, avand conditii medicale preexistente, dar nevaccinata anti-gripal.</t>
  </si>
  <si>
    <t xml:space="preserve"> Data decesului: 04/02/2019</t>
  </si>
  <si>
    <t>75. Barbat in varsta de 20 de ani, din jud.Teleorman, confirmat cu virus gripal tip A,</t>
  </si>
  <si>
    <t>76. Barbat in varsta de 51 de ani, din jud.Constanta, confirmat cu virus gripal tip A,</t>
  </si>
  <si>
    <t>77. Barbat in varsta de 58 de ani, din jud.Cluj, confirmat cu virus gripal tip A,</t>
  </si>
  <si>
    <t>78. Barbat in varsta de 65 de ani, din jud.Constanta, confirmat cu virus gripal tip A,</t>
  </si>
  <si>
    <t>79. Femeie in varsta de 65 de ani, din jud.Olt, confirmata cu virus gripal tip A,</t>
  </si>
  <si>
    <t>18 01 2019</t>
  </si>
  <si>
    <t>19 01 2019</t>
  </si>
  <si>
    <t>din care 1 caz conf VG tip A( lab inf Cluj)</t>
  </si>
  <si>
    <t xml:space="preserve">din care 3 conf cu virus gripal AH1N1 si 4 virus gripal tip A </t>
  </si>
  <si>
    <t>din care 1 caz conf VG tip A H3, 1 caz vg tip A H1 pdm 09 , 14 v g tip A</t>
  </si>
  <si>
    <t>sez 19 - 20</t>
  </si>
  <si>
    <t>sez 19-20</t>
  </si>
  <si>
    <t>B</t>
  </si>
  <si>
    <t>19 - 20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</si>
</sst>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sz val="10"/>
      <color indexed="63"/>
      <name val="Arial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9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24997000396251678"/>
      <name val="Arial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8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5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7" borderId="19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36" borderId="17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7" borderId="23" xfId="0" applyFont="1" applyFill="1" applyBorder="1" applyAlignment="1">
      <alignment/>
    </xf>
    <xf numFmtId="0" fontId="1" fillId="38" borderId="24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8" borderId="10" xfId="0" applyFill="1" applyBorder="1" applyAlignment="1">
      <alignment/>
    </xf>
    <xf numFmtId="0" fontId="1" fillId="41" borderId="14" xfId="0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1" fillId="42" borderId="11" xfId="0" applyFont="1" applyFill="1" applyBorder="1" applyAlignment="1">
      <alignment/>
    </xf>
    <xf numFmtId="0" fontId="1" fillId="42" borderId="12" xfId="0" applyFont="1" applyFill="1" applyBorder="1" applyAlignment="1">
      <alignment/>
    </xf>
    <xf numFmtId="0" fontId="1" fillId="42" borderId="12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43" borderId="14" xfId="0" applyFont="1" applyFill="1" applyBorder="1" applyAlignment="1">
      <alignment/>
    </xf>
    <xf numFmtId="0" fontId="1" fillId="43" borderId="0" xfId="0" applyFont="1" applyFill="1" applyBorder="1" applyAlignment="1">
      <alignment/>
    </xf>
    <xf numFmtId="0" fontId="1" fillId="43" borderId="10" xfId="0" applyFont="1" applyFill="1" applyBorder="1" applyAlignment="1">
      <alignment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2" fontId="0" fillId="0" borderId="0" xfId="0" applyNumberFormat="1" applyAlignment="1">
      <alignment/>
    </xf>
    <xf numFmtId="2" fontId="1" fillId="33" borderId="14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/>
    </xf>
    <xf numFmtId="2" fontId="1" fillId="35" borderId="14" xfId="0" applyNumberFormat="1" applyFont="1" applyFill="1" applyBorder="1" applyAlignment="1">
      <alignment/>
    </xf>
    <xf numFmtId="2" fontId="1" fillId="36" borderId="14" xfId="0" applyNumberFormat="1" applyFont="1" applyFill="1" applyBorder="1" applyAlignment="1">
      <alignment/>
    </xf>
    <xf numFmtId="2" fontId="1" fillId="37" borderId="14" xfId="0" applyNumberFormat="1" applyFont="1" applyFill="1" applyBorder="1" applyAlignment="1">
      <alignment/>
    </xf>
    <xf numFmtId="2" fontId="1" fillId="43" borderId="14" xfId="0" applyNumberFormat="1" applyFont="1" applyFill="1" applyBorder="1" applyAlignment="1">
      <alignment/>
    </xf>
    <xf numFmtId="2" fontId="0" fillId="43" borderId="0" xfId="0" applyNumberFormat="1" applyFill="1" applyAlignment="1">
      <alignment/>
    </xf>
    <xf numFmtId="0" fontId="0" fillId="40" borderId="0" xfId="0" applyFill="1" applyBorder="1" applyAlignment="1">
      <alignment/>
    </xf>
    <xf numFmtId="0" fontId="1" fillId="42" borderId="17" xfId="0" applyFont="1" applyFill="1" applyBorder="1" applyAlignment="1">
      <alignment/>
    </xf>
    <xf numFmtId="0" fontId="1" fillId="42" borderId="10" xfId="0" applyFont="1" applyFill="1" applyBorder="1" applyAlignment="1">
      <alignment vertical="justify"/>
    </xf>
    <xf numFmtId="0" fontId="1" fillId="41" borderId="10" xfId="0" applyFont="1" applyFill="1" applyBorder="1" applyAlignment="1">
      <alignment/>
    </xf>
    <xf numFmtId="0" fontId="1" fillId="41" borderId="11" xfId="0" applyFont="1" applyFill="1" applyBorder="1" applyAlignment="1">
      <alignment/>
    </xf>
    <xf numFmtId="0" fontId="1" fillId="41" borderId="12" xfId="0" applyFont="1" applyFill="1" applyBorder="1" applyAlignment="1">
      <alignment/>
    </xf>
    <xf numFmtId="0" fontId="1" fillId="41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41" borderId="13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justify" wrapText="1"/>
    </xf>
    <xf numFmtId="0" fontId="1" fillId="0" borderId="26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ARI 2018 - 2019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48"/>
          <c:w val="0.8902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Sheet3!$H$3</c:f>
              <c:strCache>
                <c:ptCount val="1"/>
                <c:pt idx="0">
                  <c:v>sez.14-15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Sheet3!$H$4:$H$37</c:f>
              <c:numCache/>
            </c:numRef>
          </c:val>
          <c:smooth val="0"/>
        </c:ser>
        <c:ser>
          <c:idx val="1"/>
          <c:order val="1"/>
          <c:tx>
            <c:strRef>
              <c:f>Sheet3!$I$3</c:f>
              <c:strCache>
                <c:ptCount val="1"/>
                <c:pt idx="0">
                  <c:v>sez.15-16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Sheet3!$I$4:$I$37</c:f>
              <c:numCache/>
            </c:numRef>
          </c:val>
          <c:smooth val="0"/>
        </c:ser>
        <c:ser>
          <c:idx val="2"/>
          <c:order val="2"/>
          <c:tx>
            <c:strRef>
              <c:f>Sheet3!$J$3</c:f>
              <c:strCache>
                <c:ptCount val="1"/>
                <c:pt idx="0">
                  <c:v>sez.16-17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Sheet3!$J$4:$J$37</c:f>
              <c:numCache/>
            </c:numRef>
          </c:val>
          <c:smooth val="0"/>
        </c:ser>
        <c:ser>
          <c:idx val="3"/>
          <c:order val="3"/>
          <c:tx>
            <c:strRef>
              <c:f>Sheet3!$K$3</c:f>
              <c:strCache>
                <c:ptCount val="1"/>
                <c:pt idx="0">
                  <c:v>sez 17- 18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Sheet3!$K$4:$K$37</c:f>
              <c:numCache/>
            </c:numRef>
          </c:val>
          <c:smooth val="0"/>
        </c:ser>
        <c:ser>
          <c:idx val="4"/>
          <c:order val="4"/>
          <c:tx>
            <c:strRef>
              <c:f>Sheet3!$L$3</c:f>
              <c:strCache>
                <c:ptCount val="1"/>
                <c:pt idx="0">
                  <c:v>sez 18 - 19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Sheet3!$L$4:$L$37</c:f>
              <c:numCache/>
            </c:numRef>
          </c:val>
          <c:smooth val="0"/>
        </c:ser>
        <c:ser>
          <c:idx val="5"/>
          <c:order val="5"/>
          <c:tx>
            <c:strRef>
              <c:f>Sheet3!$P$3</c:f>
              <c:strCache>
                <c:ptCount val="1"/>
                <c:pt idx="0">
                  <c:v>epidemic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Sheet3!$P$4:$P$37</c:f>
              <c:numCache/>
            </c:numRef>
          </c:val>
          <c:smooth val="0"/>
        </c:ser>
        <c:ser>
          <c:idx val="6"/>
          <c:order val="6"/>
          <c:tx>
            <c:strRef>
              <c:f>Sheet3!$M$3</c:f>
              <c:strCache>
                <c:ptCount val="1"/>
                <c:pt idx="0">
                  <c:v>sez 19-20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008000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Sheet3!$M$5:$M$37</c:f>
              <c:numCache/>
            </c:numRef>
          </c:val>
          <c:smooth val="0"/>
        </c:ser>
        <c:marker val="1"/>
        <c:axId val="17969133"/>
        <c:axId val="27504470"/>
      </c:lineChart>
      <c:catAx>
        <c:axId val="17969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Saptamana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504470"/>
        <c:crosses val="autoZero"/>
        <c:auto val="1"/>
        <c:lblOffset val="100"/>
        <c:tickLblSkip val="1"/>
        <c:noMultiLvlLbl val="0"/>
      </c:catAx>
      <c:valAx>
        <c:axId val="27504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Cazuri / 100.000 populatie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9691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41025"/>
          <c:w val="0.070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-0.00325"/>
          <c:w val="0.87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Sheet2!$Z$4</c:f>
              <c:strCache>
                <c:ptCount val="1"/>
                <c:pt idx="0">
                  <c:v>prag epidemic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Sheet2!$Z$5:$Z$38</c:f>
              <c:numCache/>
            </c:numRef>
          </c:val>
          <c:smooth val="0"/>
        </c:ser>
        <c:ser>
          <c:idx val="1"/>
          <c:order val="1"/>
          <c:tx>
            <c:strRef>
              <c:f>Sheet2!$AB$4</c:f>
              <c:strCache>
                <c:ptCount val="1"/>
                <c:pt idx="0">
                  <c:v>sez.14-15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Sheet2!$AB$5:$AB$38</c:f>
              <c:numCache/>
            </c:numRef>
          </c:val>
          <c:smooth val="0"/>
        </c:ser>
        <c:ser>
          <c:idx val="2"/>
          <c:order val="2"/>
          <c:tx>
            <c:strRef>
              <c:f>Sheet2!$AC$4</c:f>
              <c:strCache>
                <c:ptCount val="1"/>
                <c:pt idx="0">
                  <c:v>sez.15-16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Sheet2!$AC$5:$AC$38</c:f>
              <c:numCache/>
            </c:numRef>
          </c:val>
          <c:smooth val="0"/>
        </c:ser>
        <c:ser>
          <c:idx val="3"/>
          <c:order val="3"/>
          <c:tx>
            <c:strRef>
              <c:f>Sheet2!$AD$4</c:f>
              <c:strCache>
                <c:ptCount val="1"/>
                <c:pt idx="0">
                  <c:v>sez.16-17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Sheet2!$AD$5:$AD$38</c:f>
              <c:numCache/>
            </c:numRef>
          </c:val>
          <c:smooth val="0"/>
        </c:ser>
        <c:ser>
          <c:idx val="4"/>
          <c:order val="4"/>
          <c:tx>
            <c:strRef>
              <c:f>Sheet2!$AE$4</c:f>
              <c:strCache>
                <c:ptCount val="1"/>
                <c:pt idx="0">
                  <c:v>sez 17- 18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Sheet2!$AE$5:$AE$38</c:f>
              <c:numCache/>
            </c:numRef>
          </c:val>
          <c:smooth val="0"/>
        </c:ser>
        <c:ser>
          <c:idx val="5"/>
          <c:order val="5"/>
          <c:tx>
            <c:strRef>
              <c:f>Sheet2!$AF$4</c:f>
              <c:strCache>
                <c:ptCount val="1"/>
                <c:pt idx="0">
                  <c:v>sez 18 - 19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Sheet2!$AF$5:$AF$38</c:f>
              <c:numCache/>
            </c:numRef>
          </c:val>
          <c:smooth val="0"/>
        </c:ser>
        <c:ser>
          <c:idx val="6"/>
          <c:order val="6"/>
          <c:tx>
            <c:strRef>
              <c:f>Sheet2!$AG$4</c:f>
              <c:strCache>
                <c:ptCount val="1"/>
                <c:pt idx="0">
                  <c:v>sez 19 - 20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Sheet2!$AG$6:$AG$39</c:f>
              <c:numCache/>
            </c:numRef>
          </c:val>
          <c:smooth val="0"/>
        </c:ser>
        <c:marker val="1"/>
        <c:axId val="46213639"/>
        <c:axId val="13269568"/>
      </c:lineChart>
      <c:catAx>
        <c:axId val="46213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Saptamana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269568"/>
        <c:crosses val="autoZero"/>
        <c:auto val="1"/>
        <c:lblOffset val="100"/>
        <c:tickLblSkip val="1"/>
        <c:noMultiLvlLbl val="0"/>
      </c:catAx>
      <c:valAx>
        <c:axId val="13269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Cazuri la 100.000 locuitori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213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75"/>
          <c:y val="0.39325"/>
          <c:w val="0.08925"/>
          <c:h val="0.2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ARI PN ILI 2018 2019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0975"/>
          <c:w val="0.986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Sheet5!$AQ$2</c:f>
              <c:strCache>
                <c:ptCount val="1"/>
                <c:pt idx="0">
                  <c:v>sez.14-15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Sheet5!$AQ$3:$AQ$36</c:f>
              <c:numCache/>
            </c:numRef>
          </c:val>
          <c:smooth val="0"/>
        </c:ser>
        <c:ser>
          <c:idx val="1"/>
          <c:order val="1"/>
          <c:tx>
            <c:strRef>
              <c:f>Sheet5!$AR$2</c:f>
              <c:strCache>
                <c:ptCount val="1"/>
                <c:pt idx="0">
                  <c:v>sez.15-16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Sheet5!$AR$3:$AR$36</c:f>
              <c:numCache/>
            </c:numRef>
          </c:val>
          <c:smooth val="0"/>
        </c:ser>
        <c:ser>
          <c:idx val="2"/>
          <c:order val="2"/>
          <c:tx>
            <c:strRef>
              <c:f>Sheet5!$AS$2</c:f>
              <c:strCache>
                <c:ptCount val="1"/>
                <c:pt idx="0">
                  <c:v>sez.16-17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Sheet5!$AS$3:$AS$36</c:f>
              <c:numCache/>
            </c:numRef>
          </c:val>
          <c:smooth val="0"/>
        </c:ser>
        <c:ser>
          <c:idx val="3"/>
          <c:order val="3"/>
          <c:tx>
            <c:strRef>
              <c:f>Sheet5!$AT$2</c:f>
              <c:strCache>
                <c:ptCount val="1"/>
                <c:pt idx="0">
                  <c:v>sez 17- 18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Sheet5!$AT$3:$AT$36</c:f>
              <c:numCache/>
            </c:numRef>
          </c:val>
          <c:smooth val="0"/>
        </c:ser>
        <c:ser>
          <c:idx val="4"/>
          <c:order val="4"/>
          <c:tx>
            <c:strRef>
              <c:f>Sheet5!$AU$2</c:f>
              <c:strCache>
                <c:ptCount val="1"/>
                <c:pt idx="0">
                  <c:v>sez 18 - 19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Sheet5!$AU$3:$AU$36</c:f>
              <c:numCache/>
            </c:numRef>
          </c:val>
          <c:smooth val="0"/>
        </c:ser>
        <c:ser>
          <c:idx val="5"/>
          <c:order val="5"/>
          <c:tx>
            <c:strRef>
              <c:f>Sheet5!$AV$2</c:f>
              <c:strCache>
                <c:ptCount val="1"/>
                <c:pt idx="0">
                  <c:v>prag epidemic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Sheet5!$AV$3:$AV$36</c:f>
              <c:numCache/>
            </c:numRef>
          </c:val>
          <c:smooth val="0"/>
        </c:ser>
        <c:marker val="1"/>
        <c:axId val="52317249"/>
        <c:axId val="1093194"/>
      </c:line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93194"/>
        <c:crosses val="autoZero"/>
        <c:auto val="1"/>
        <c:lblOffset val="100"/>
        <c:tickLblSkip val="1"/>
        <c:noMultiLvlLbl val="0"/>
      </c:catAx>
      <c:valAx>
        <c:axId val="10931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3172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25"/>
          <c:y val="0.94875"/>
          <c:w val="0.590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0505"/>
          <c:w val="0.8525"/>
          <c:h val="0.95625"/>
        </c:manualLayout>
      </c:layout>
      <c:lineChart>
        <c:grouping val="standard"/>
        <c:varyColors val="0"/>
        <c:ser>
          <c:idx val="0"/>
          <c:order val="0"/>
          <c:tx>
            <c:strRef>
              <c:f>comparativ!$B$4:$B$5</c:f>
              <c:strCache>
                <c:ptCount val="1"/>
                <c:pt idx="0">
                  <c:v>ARI (IACRS) sez.14-15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comparativ!$A$6:$A$39</c:f>
              <c:strCache>
                <c:ptCount val="34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  <c:pt idx="20">
                  <c:v>sapt.07: 12 -18.02.2018</c:v>
                </c:pt>
                <c:pt idx="21">
                  <c:v>sapt.08: 19 -25.02.2018</c:v>
                </c:pt>
                <c:pt idx="22">
                  <c:v>sapt.09: 26.02- 04.03.2018</c:v>
                </c:pt>
                <c:pt idx="23">
                  <c:v>sapt.10: 05  -11.03.2018</c:v>
                </c:pt>
                <c:pt idx="24">
                  <c:v>sapt.11: 12 - 18.03.2018</c:v>
                </c:pt>
                <c:pt idx="25">
                  <c:v>sapt.12: 19 - 25.03.2018</c:v>
                </c:pt>
                <c:pt idx="26">
                  <c:v>sapt.13: 28.03 - 01.04.2018</c:v>
                </c:pt>
                <c:pt idx="27">
                  <c:v>sapt.14: 02. -08.04.2018</c:v>
                </c:pt>
                <c:pt idx="28">
                  <c:v>sapt.15: 09 -15.04.2018</c:v>
                </c:pt>
                <c:pt idx="29">
                  <c:v>sapt.16: 16 -22.04.2018</c:v>
                </c:pt>
                <c:pt idx="30">
                  <c:v>sapt.17: 23 -29.04.2018</c:v>
                </c:pt>
                <c:pt idx="31">
                  <c:v>sapt.18: 30.04. -  06.05.2018</c:v>
                </c:pt>
                <c:pt idx="32">
                  <c:v>sapt.19: 07 - 13.05.2018</c:v>
                </c:pt>
                <c:pt idx="33">
                  <c:v>sapt.20: 14 - 20.05.2018</c:v>
                </c:pt>
              </c:strCache>
            </c:strRef>
          </c:cat>
          <c:val>
            <c:numRef>
              <c:f>comparativ!$B$6:$B$39</c:f>
              <c:numCache>
                <c:ptCount val="34"/>
                <c:pt idx="1">
                  <c:v>2255</c:v>
                </c:pt>
                <c:pt idx="2">
                  <c:v>2623</c:v>
                </c:pt>
                <c:pt idx="3">
                  <c:v>2389</c:v>
                </c:pt>
                <c:pt idx="4">
                  <c:v>2405</c:v>
                </c:pt>
                <c:pt idx="5">
                  <c:v>2435</c:v>
                </c:pt>
                <c:pt idx="6">
                  <c:v>2478</c:v>
                </c:pt>
                <c:pt idx="7">
                  <c:v>2380</c:v>
                </c:pt>
                <c:pt idx="8">
                  <c:v>2438</c:v>
                </c:pt>
                <c:pt idx="9">
                  <c:v>1773</c:v>
                </c:pt>
                <c:pt idx="10">
                  <c:v>2483</c:v>
                </c:pt>
                <c:pt idx="11">
                  <c:v>2577</c:v>
                </c:pt>
                <c:pt idx="12">
                  <c:v>2653</c:v>
                </c:pt>
                <c:pt idx="13">
                  <c:v>1509</c:v>
                </c:pt>
                <c:pt idx="14">
                  <c:v>1452</c:v>
                </c:pt>
                <c:pt idx="15">
                  <c:v>2637</c:v>
                </c:pt>
                <c:pt idx="16">
                  <c:v>2807</c:v>
                </c:pt>
                <c:pt idx="17">
                  <c:v>2967</c:v>
                </c:pt>
                <c:pt idx="18">
                  <c:v>3369</c:v>
                </c:pt>
                <c:pt idx="19">
                  <c:v>3301</c:v>
                </c:pt>
                <c:pt idx="20">
                  <c:v>3455</c:v>
                </c:pt>
                <c:pt idx="21">
                  <c:v>3895</c:v>
                </c:pt>
                <c:pt idx="22">
                  <c:v>4151</c:v>
                </c:pt>
                <c:pt idx="23">
                  <c:v>3910</c:v>
                </c:pt>
                <c:pt idx="24">
                  <c:v>3780</c:v>
                </c:pt>
                <c:pt idx="25">
                  <c:v>3533</c:v>
                </c:pt>
                <c:pt idx="26">
                  <c:v>3499</c:v>
                </c:pt>
                <c:pt idx="27">
                  <c:v>2705</c:v>
                </c:pt>
                <c:pt idx="28">
                  <c:v>1412</c:v>
                </c:pt>
                <c:pt idx="29">
                  <c:v>2065</c:v>
                </c:pt>
                <c:pt idx="30">
                  <c:v>2047</c:v>
                </c:pt>
                <c:pt idx="31">
                  <c:v>1637</c:v>
                </c:pt>
                <c:pt idx="32">
                  <c:v>1382</c:v>
                </c:pt>
                <c:pt idx="33">
                  <c:v>1357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comparativ!$C$4:$C$5</c:f>
              <c:strCache>
                <c:ptCount val="1"/>
                <c:pt idx="0">
                  <c:v>ARI (IACRS) sez.15-16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comparativ!$A$6:$A$39</c:f>
              <c:strCache>
                <c:ptCount val="34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  <c:pt idx="20">
                  <c:v>sapt.07: 12 -18.02.2018</c:v>
                </c:pt>
                <c:pt idx="21">
                  <c:v>sapt.08: 19 -25.02.2018</c:v>
                </c:pt>
                <c:pt idx="22">
                  <c:v>sapt.09: 26.02- 04.03.2018</c:v>
                </c:pt>
                <c:pt idx="23">
                  <c:v>sapt.10: 05  -11.03.2018</c:v>
                </c:pt>
                <c:pt idx="24">
                  <c:v>sapt.11: 12 - 18.03.2018</c:v>
                </c:pt>
                <c:pt idx="25">
                  <c:v>sapt.12: 19 - 25.03.2018</c:v>
                </c:pt>
                <c:pt idx="26">
                  <c:v>sapt.13: 28.03 - 01.04.2018</c:v>
                </c:pt>
                <c:pt idx="27">
                  <c:v>sapt.14: 02. -08.04.2018</c:v>
                </c:pt>
                <c:pt idx="28">
                  <c:v>sapt.15: 09 -15.04.2018</c:v>
                </c:pt>
                <c:pt idx="29">
                  <c:v>sapt.16: 16 -22.04.2018</c:v>
                </c:pt>
                <c:pt idx="30">
                  <c:v>sapt.17: 23 -29.04.2018</c:v>
                </c:pt>
                <c:pt idx="31">
                  <c:v>sapt.18: 30.04. -  06.05.2018</c:v>
                </c:pt>
                <c:pt idx="32">
                  <c:v>sapt.19: 07 - 13.05.2018</c:v>
                </c:pt>
                <c:pt idx="33">
                  <c:v>sapt.20: 14 - 20.05.2018</c:v>
                </c:pt>
              </c:strCache>
            </c:strRef>
          </c:cat>
          <c:val>
            <c:numRef>
              <c:f>comparativ!$C$6:$C$39</c:f>
              <c:numCache>
                <c:ptCount val="34"/>
                <c:pt idx="1">
                  <c:v>874</c:v>
                </c:pt>
                <c:pt idx="2">
                  <c:v>1749</c:v>
                </c:pt>
                <c:pt idx="3">
                  <c:v>2115</c:v>
                </c:pt>
                <c:pt idx="4">
                  <c:v>1731</c:v>
                </c:pt>
                <c:pt idx="5">
                  <c:v>1802</c:v>
                </c:pt>
                <c:pt idx="6">
                  <c:v>1811</c:v>
                </c:pt>
                <c:pt idx="7">
                  <c:v>1974</c:v>
                </c:pt>
                <c:pt idx="8">
                  <c:v>974</c:v>
                </c:pt>
                <c:pt idx="9">
                  <c:v>726</c:v>
                </c:pt>
                <c:pt idx="10">
                  <c:v>1238</c:v>
                </c:pt>
                <c:pt idx="11">
                  <c:v>1747</c:v>
                </c:pt>
                <c:pt idx="12">
                  <c:v>1511</c:v>
                </c:pt>
                <c:pt idx="13">
                  <c:v>1106</c:v>
                </c:pt>
                <c:pt idx="14">
                  <c:v>907</c:v>
                </c:pt>
                <c:pt idx="15">
                  <c:v>985</c:v>
                </c:pt>
                <c:pt idx="16">
                  <c:v>1082</c:v>
                </c:pt>
                <c:pt idx="17">
                  <c:v>1115</c:v>
                </c:pt>
                <c:pt idx="18">
                  <c:v>1726</c:v>
                </c:pt>
                <c:pt idx="19">
                  <c:v>1830</c:v>
                </c:pt>
                <c:pt idx="20">
                  <c:v>1692</c:v>
                </c:pt>
                <c:pt idx="21">
                  <c:v>2330</c:v>
                </c:pt>
                <c:pt idx="22">
                  <c:v>2110</c:v>
                </c:pt>
                <c:pt idx="23">
                  <c:v>2226</c:v>
                </c:pt>
                <c:pt idx="24">
                  <c:v>2760</c:v>
                </c:pt>
                <c:pt idx="25">
                  <c:v>2339</c:v>
                </c:pt>
                <c:pt idx="26">
                  <c:v>2336</c:v>
                </c:pt>
                <c:pt idx="27">
                  <c:v>1972</c:v>
                </c:pt>
                <c:pt idx="28">
                  <c:v>2240</c:v>
                </c:pt>
                <c:pt idx="29">
                  <c:v>1924</c:v>
                </c:pt>
                <c:pt idx="30">
                  <c:v>1336</c:v>
                </c:pt>
                <c:pt idx="31">
                  <c:v>1072</c:v>
                </c:pt>
                <c:pt idx="32">
                  <c:v>1105</c:v>
                </c:pt>
                <c:pt idx="33">
                  <c:v>1218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comparativ!$D$4:$D$5</c:f>
              <c:strCache>
                <c:ptCount val="1"/>
                <c:pt idx="0">
                  <c:v>ARI (IACRS) sez.16-17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comparativ!$A$6:$A$39</c:f>
              <c:strCache>
                <c:ptCount val="34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  <c:pt idx="20">
                  <c:v>sapt.07: 12 -18.02.2018</c:v>
                </c:pt>
                <c:pt idx="21">
                  <c:v>sapt.08: 19 -25.02.2018</c:v>
                </c:pt>
                <c:pt idx="22">
                  <c:v>sapt.09: 26.02- 04.03.2018</c:v>
                </c:pt>
                <c:pt idx="23">
                  <c:v>sapt.10: 05  -11.03.2018</c:v>
                </c:pt>
                <c:pt idx="24">
                  <c:v>sapt.11: 12 - 18.03.2018</c:v>
                </c:pt>
                <c:pt idx="25">
                  <c:v>sapt.12: 19 - 25.03.2018</c:v>
                </c:pt>
                <c:pt idx="26">
                  <c:v>sapt.13: 28.03 - 01.04.2018</c:v>
                </c:pt>
                <c:pt idx="27">
                  <c:v>sapt.14: 02. -08.04.2018</c:v>
                </c:pt>
                <c:pt idx="28">
                  <c:v>sapt.15: 09 -15.04.2018</c:v>
                </c:pt>
                <c:pt idx="29">
                  <c:v>sapt.16: 16 -22.04.2018</c:v>
                </c:pt>
                <c:pt idx="30">
                  <c:v>sapt.17: 23 -29.04.2018</c:v>
                </c:pt>
                <c:pt idx="31">
                  <c:v>sapt.18: 30.04. -  06.05.2018</c:v>
                </c:pt>
                <c:pt idx="32">
                  <c:v>sapt.19: 07 - 13.05.2018</c:v>
                </c:pt>
                <c:pt idx="33">
                  <c:v>sapt.20: 14 - 20.05.2018</c:v>
                </c:pt>
              </c:strCache>
            </c:strRef>
          </c:cat>
          <c:val>
            <c:numRef>
              <c:f>comparativ!$D$6:$D$39</c:f>
              <c:numCache>
                <c:ptCount val="34"/>
                <c:pt idx="1">
                  <c:v>1974</c:v>
                </c:pt>
                <c:pt idx="2">
                  <c:v>2610</c:v>
                </c:pt>
                <c:pt idx="3">
                  <c:v>2803</c:v>
                </c:pt>
                <c:pt idx="4">
                  <c:v>2960</c:v>
                </c:pt>
                <c:pt idx="5">
                  <c:v>2181</c:v>
                </c:pt>
                <c:pt idx="6">
                  <c:v>2516</c:v>
                </c:pt>
                <c:pt idx="7">
                  <c:v>2106</c:v>
                </c:pt>
                <c:pt idx="8">
                  <c:v>2431</c:v>
                </c:pt>
                <c:pt idx="9">
                  <c:v>1619</c:v>
                </c:pt>
                <c:pt idx="10">
                  <c:v>1991</c:v>
                </c:pt>
                <c:pt idx="11">
                  <c:v>1832</c:v>
                </c:pt>
                <c:pt idx="12">
                  <c:v>1266</c:v>
                </c:pt>
                <c:pt idx="13">
                  <c:v>1589</c:v>
                </c:pt>
                <c:pt idx="14">
                  <c:v>1596</c:v>
                </c:pt>
                <c:pt idx="15">
                  <c:v>2066</c:v>
                </c:pt>
                <c:pt idx="16">
                  <c:v>2881</c:v>
                </c:pt>
                <c:pt idx="17">
                  <c:v>3485</c:v>
                </c:pt>
                <c:pt idx="18">
                  <c:v>3152</c:v>
                </c:pt>
                <c:pt idx="19">
                  <c:v>2167</c:v>
                </c:pt>
                <c:pt idx="20">
                  <c:v>1771</c:v>
                </c:pt>
                <c:pt idx="21">
                  <c:v>1467</c:v>
                </c:pt>
                <c:pt idx="22">
                  <c:v>1267</c:v>
                </c:pt>
                <c:pt idx="23">
                  <c:v>1589</c:v>
                </c:pt>
                <c:pt idx="24">
                  <c:v>1877</c:v>
                </c:pt>
                <c:pt idx="25">
                  <c:v>2001</c:v>
                </c:pt>
                <c:pt idx="26">
                  <c:v>1515</c:v>
                </c:pt>
                <c:pt idx="27">
                  <c:v>1300</c:v>
                </c:pt>
                <c:pt idx="28">
                  <c:v>813</c:v>
                </c:pt>
                <c:pt idx="29">
                  <c:v>930</c:v>
                </c:pt>
                <c:pt idx="30">
                  <c:v>1152</c:v>
                </c:pt>
                <c:pt idx="31">
                  <c:v>1089</c:v>
                </c:pt>
                <c:pt idx="32">
                  <c:v>1174</c:v>
                </c:pt>
                <c:pt idx="33">
                  <c:v>937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comparativ!$E$4:$E$5</c:f>
              <c:strCache>
                <c:ptCount val="1"/>
                <c:pt idx="0">
                  <c:v>ARI (IACRS) sez 17- 18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comparativ!$A$6:$A$39</c:f>
              <c:strCache>
                <c:ptCount val="34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  <c:pt idx="20">
                  <c:v>sapt.07: 12 -18.02.2018</c:v>
                </c:pt>
                <c:pt idx="21">
                  <c:v>sapt.08: 19 -25.02.2018</c:v>
                </c:pt>
                <c:pt idx="22">
                  <c:v>sapt.09: 26.02- 04.03.2018</c:v>
                </c:pt>
                <c:pt idx="23">
                  <c:v>sapt.10: 05  -11.03.2018</c:v>
                </c:pt>
                <c:pt idx="24">
                  <c:v>sapt.11: 12 - 18.03.2018</c:v>
                </c:pt>
                <c:pt idx="25">
                  <c:v>sapt.12: 19 - 25.03.2018</c:v>
                </c:pt>
                <c:pt idx="26">
                  <c:v>sapt.13: 28.03 - 01.04.2018</c:v>
                </c:pt>
                <c:pt idx="27">
                  <c:v>sapt.14: 02. -08.04.2018</c:v>
                </c:pt>
                <c:pt idx="28">
                  <c:v>sapt.15: 09 -15.04.2018</c:v>
                </c:pt>
                <c:pt idx="29">
                  <c:v>sapt.16: 16 -22.04.2018</c:v>
                </c:pt>
                <c:pt idx="30">
                  <c:v>sapt.17: 23 -29.04.2018</c:v>
                </c:pt>
                <c:pt idx="31">
                  <c:v>sapt.18: 30.04. -  06.05.2018</c:v>
                </c:pt>
                <c:pt idx="32">
                  <c:v>sapt.19: 07 - 13.05.2018</c:v>
                </c:pt>
                <c:pt idx="33">
                  <c:v>sapt.20: 14 - 20.05.2018</c:v>
                </c:pt>
              </c:strCache>
            </c:strRef>
          </c:cat>
          <c:val>
            <c:numRef>
              <c:f>comparativ!$E$6:$E$39</c:f>
              <c:numCache>
                <c:ptCount val="34"/>
                <c:pt idx="1">
                  <c:v>2509</c:v>
                </c:pt>
                <c:pt idx="2">
                  <c:v>2342</c:v>
                </c:pt>
                <c:pt idx="3">
                  <c:v>2403</c:v>
                </c:pt>
                <c:pt idx="4">
                  <c:v>2290</c:v>
                </c:pt>
                <c:pt idx="5">
                  <c:v>1921</c:v>
                </c:pt>
                <c:pt idx="6">
                  <c:v>2058</c:v>
                </c:pt>
                <c:pt idx="7">
                  <c:v>2243</c:v>
                </c:pt>
                <c:pt idx="8">
                  <c:v>2206</c:v>
                </c:pt>
                <c:pt idx="9">
                  <c:v>1665</c:v>
                </c:pt>
                <c:pt idx="10">
                  <c:v>2251</c:v>
                </c:pt>
                <c:pt idx="11">
                  <c:v>2356</c:v>
                </c:pt>
                <c:pt idx="12">
                  <c:v>1417</c:v>
                </c:pt>
                <c:pt idx="13">
                  <c:v>1165</c:v>
                </c:pt>
                <c:pt idx="14">
                  <c:v>1391</c:v>
                </c:pt>
                <c:pt idx="15">
                  <c:v>1570</c:v>
                </c:pt>
                <c:pt idx="16">
                  <c:v>1818</c:v>
                </c:pt>
                <c:pt idx="17">
                  <c:v>2513</c:v>
                </c:pt>
                <c:pt idx="18">
                  <c:v>2888</c:v>
                </c:pt>
                <c:pt idx="19">
                  <c:v>3329</c:v>
                </c:pt>
                <c:pt idx="20">
                  <c:v>3642</c:v>
                </c:pt>
                <c:pt idx="21">
                  <c:v>4113</c:v>
                </c:pt>
                <c:pt idx="22">
                  <c:v>4008</c:v>
                </c:pt>
                <c:pt idx="23">
                  <c:v>3462</c:v>
                </c:pt>
                <c:pt idx="24">
                  <c:v>3176</c:v>
                </c:pt>
                <c:pt idx="25">
                  <c:v>2431</c:v>
                </c:pt>
                <c:pt idx="26">
                  <c:v>1740</c:v>
                </c:pt>
                <c:pt idx="27">
                  <c:v>879</c:v>
                </c:pt>
                <c:pt idx="28">
                  <c:v>1004</c:v>
                </c:pt>
                <c:pt idx="29">
                  <c:v>991</c:v>
                </c:pt>
                <c:pt idx="30">
                  <c:v>929</c:v>
                </c:pt>
                <c:pt idx="31">
                  <c:v>904</c:v>
                </c:pt>
                <c:pt idx="32">
                  <c:v>1087</c:v>
                </c:pt>
                <c:pt idx="33">
                  <c:v>1007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comparativ!$F$4:$F$5</c:f>
              <c:strCache>
                <c:ptCount val="1"/>
                <c:pt idx="0">
                  <c:v>ARI (IACRS) sez 18 - 19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comparativ!$A$6:$A$39</c:f>
              <c:strCache>
                <c:ptCount val="34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  <c:pt idx="20">
                  <c:v>sapt.07: 12 -18.02.2018</c:v>
                </c:pt>
                <c:pt idx="21">
                  <c:v>sapt.08: 19 -25.02.2018</c:v>
                </c:pt>
                <c:pt idx="22">
                  <c:v>sapt.09: 26.02- 04.03.2018</c:v>
                </c:pt>
                <c:pt idx="23">
                  <c:v>sapt.10: 05  -11.03.2018</c:v>
                </c:pt>
                <c:pt idx="24">
                  <c:v>sapt.11: 12 - 18.03.2018</c:v>
                </c:pt>
                <c:pt idx="25">
                  <c:v>sapt.12: 19 - 25.03.2018</c:v>
                </c:pt>
                <c:pt idx="26">
                  <c:v>sapt.13: 28.03 - 01.04.2018</c:v>
                </c:pt>
                <c:pt idx="27">
                  <c:v>sapt.14: 02. -08.04.2018</c:v>
                </c:pt>
                <c:pt idx="28">
                  <c:v>sapt.15: 09 -15.04.2018</c:v>
                </c:pt>
                <c:pt idx="29">
                  <c:v>sapt.16: 16 -22.04.2018</c:v>
                </c:pt>
                <c:pt idx="30">
                  <c:v>sapt.17: 23 -29.04.2018</c:v>
                </c:pt>
                <c:pt idx="31">
                  <c:v>sapt.18: 30.04. -  06.05.2018</c:v>
                </c:pt>
                <c:pt idx="32">
                  <c:v>sapt.19: 07 - 13.05.2018</c:v>
                </c:pt>
                <c:pt idx="33">
                  <c:v>sapt.20: 14 - 20.05.2018</c:v>
                </c:pt>
              </c:strCache>
            </c:strRef>
          </c:cat>
          <c:val>
            <c:numRef>
              <c:f>comparativ!$F$6:$F$39</c:f>
              <c:numCache>
                <c:ptCount val="34"/>
                <c:pt idx="1">
                  <c:v>2314</c:v>
                </c:pt>
                <c:pt idx="2">
                  <c:v>2487</c:v>
                </c:pt>
                <c:pt idx="3">
                  <c:v>2114</c:v>
                </c:pt>
                <c:pt idx="4">
                  <c:v>2456</c:v>
                </c:pt>
                <c:pt idx="5">
                  <c:v>2180</c:v>
                </c:pt>
                <c:pt idx="6">
                  <c:v>2295</c:v>
                </c:pt>
                <c:pt idx="7">
                  <c:v>2325</c:v>
                </c:pt>
                <c:pt idx="8">
                  <c:v>2462</c:v>
                </c:pt>
                <c:pt idx="9">
                  <c:v>1798</c:v>
                </c:pt>
                <c:pt idx="10">
                  <c:v>2270</c:v>
                </c:pt>
                <c:pt idx="11">
                  <c:v>2260</c:v>
                </c:pt>
                <c:pt idx="12">
                  <c:v>1617</c:v>
                </c:pt>
                <c:pt idx="13">
                  <c:v>1157</c:v>
                </c:pt>
                <c:pt idx="14">
                  <c:v>1390</c:v>
                </c:pt>
                <c:pt idx="15">
                  <c:v>1977</c:v>
                </c:pt>
                <c:pt idx="16">
                  <c:v>2628</c:v>
                </c:pt>
                <c:pt idx="17">
                  <c:v>3669</c:v>
                </c:pt>
                <c:pt idx="18">
                  <c:v>4209</c:v>
                </c:pt>
                <c:pt idx="19">
                  <c:v>2689</c:v>
                </c:pt>
                <c:pt idx="20">
                  <c:v>3076</c:v>
                </c:pt>
                <c:pt idx="21">
                  <c:v>3308</c:v>
                </c:pt>
                <c:pt idx="22">
                  <c:v>3273</c:v>
                </c:pt>
                <c:pt idx="23">
                  <c:v>3025</c:v>
                </c:pt>
                <c:pt idx="24">
                  <c:v>2945</c:v>
                </c:pt>
                <c:pt idx="25">
                  <c:v>2517</c:v>
                </c:pt>
                <c:pt idx="26">
                  <c:v>2194</c:v>
                </c:pt>
                <c:pt idx="27">
                  <c:v>2072</c:v>
                </c:pt>
                <c:pt idx="28">
                  <c:v>1769</c:v>
                </c:pt>
                <c:pt idx="29">
                  <c:v>1674</c:v>
                </c:pt>
                <c:pt idx="30">
                  <c:v>821</c:v>
                </c:pt>
                <c:pt idx="31">
                  <c:v>1022</c:v>
                </c:pt>
                <c:pt idx="32">
                  <c:v>996</c:v>
                </c:pt>
                <c:pt idx="33">
                  <c:v>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comparativ!$G$5</c:f>
              <c:strCache>
                <c:ptCount val="1"/>
                <c:pt idx="0">
                  <c:v>sez 19 - 20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comparativ!$G$7:$G$39</c:f>
              <c:numCache>
                <c:ptCount val="33"/>
                <c:pt idx="0">
                  <c:v>2648</c:v>
                </c:pt>
                <c:pt idx="1">
                  <c:v>3373</c:v>
                </c:pt>
                <c:pt idx="2">
                  <c:v>3021</c:v>
                </c:pt>
                <c:pt idx="3">
                  <c:v>2977</c:v>
                </c:pt>
                <c:pt idx="4">
                  <c:v>2845</c:v>
                </c:pt>
                <c:pt idx="5">
                  <c:v>2596</c:v>
                </c:pt>
                <c:pt idx="6">
                  <c:v>2726</c:v>
                </c:pt>
                <c:pt idx="7">
                  <c:v>2666</c:v>
                </c:pt>
                <c:pt idx="8">
                  <c:v>2669</c:v>
                </c:pt>
                <c:pt idx="9">
                  <c:v>3148</c:v>
                </c:pt>
                <c:pt idx="10">
                  <c:v>3329</c:v>
                </c:pt>
                <c:pt idx="11">
                  <c:v>2833</c:v>
                </c:pt>
                <c:pt idx="12">
                  <c:v>1811</c:v>
                </c:pt>
              </c:numCache>
            </c:numRef>
          </c:val>
          <c:smooth val="0"/>
        </c:ser>
        <c:marker val="1"/>
        <c:axId val="9838747"/>
        <c:axId val="21439860"/>
      </c:lineChart>
      <c:catAx>
        <c:axId val="9838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439860"/>
        <c:crosses val="autoZero"/>
        <c:auto val="1"/>
        <c:lblOffset val="100"/>
        <c:tickLblSkip val="1"/>
        <c:noMultiLvlLbl val="0"/>
      </c:catAx>
      <c:valAx>
        <c:axId val="214398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FFCC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838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25"/>
          <c:y val="0.42225"/>
          <c:w val="0.11575"/>
          <c:h val="0.2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381000</xdr:colOff>
      <xdr:row>1</xdr:row>
      <xdr:rowOff>9525</xdr:rowOff>
    </xdr:from>
    <xdr:to>
      <xdr:col>37</xdr:col>
      <xdr:colOff>19050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12306300" y="171450"/>
        <a:ext cx="1243965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142875</xdr:colOff>
      <xdr:row>0</xdr:row>
      <xdr:rowOff>133350</xdr:rowOff>
    </xdr:from>
    <xdr:to>
      <xdr:col>52</xdr:col>
      <xdr:colOff>590550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23383875" y="133350"/>
        <a:ext cx="1203007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171450</xdr:colOff>
      <xdr:row>2</xdr:row>
      <xdr:rowOff>95250</xdr:rowOff>
    </xdr:from>
    <xdr:to>
      <xdr:col>64</xdr:col>
      <xdr:colOff>247650</xdr:colOff>
      <xdr:row>29</xdr:row>
      <xdr:rowOff>47625</xdr:rowOff>
    </xdr:to>
    <xdr:graphicFrame>
      <xdr:nvGraphicFramePr>
        <xdr:cNvPr id="1" name="Chart 6"/>
        <xdr:cNvGraphicFramePr/>
      </xdr:nvGraphicFramePr>
      <xdr:xfrm>
        <a:off x="29622750" y="457200"/>
        <a:ext cx="98298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0.05725</cdr:x>
      <cdr:y>0.62975</cdr:y>
    </cdr:from>
    <cdr:to>
      <cdr:x>0.87325</cdr:x>
      <cdr:y>0.63325</cdr:y>
    </cdr:to>
    <cdr:sp>
      <cdr:nvSpPr>
        <cdr:cNvPr id="1" name="Straight Connector 2"/>
        <cdr:cNvSpPr>
          <a:spLocks/>
        </cdr:cNvSpPr>
      </cdr:nvSpPr>
      <cdr:spPr>
        <a:xfrm>
          <a:off x="704850" y="4029075"/>
          <a:ext cx="10067925" cy="190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57150</xdr:rowOff>
    </xdr:from>
    <xdr:to>
      <xdr:col>22</xdr:col>
      <xdr:colOff>142875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1219200" y="219075"/>
        <a:ext cx="123348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7"/>
  <sheetViews>
    <sheetView tabSelected="1" zoomScalePageLayoutView="0" workbookViewId="0" topLeftCell="A1">
      <selection activeCell="M30" sqref="M30"/>
    </sheetView>
  </sheetViews>
  <sheetFormatPr defaultColWidth="9.140625" defaultRowHeight="12.75"/>
  <cols>
    <col min="1" max="1" width="9.00390625" style="8" customWidth="1"/>
    <col min="2" max="2" width="11.00390625" style="8" customWidth="1"/>
    <col min="3" max="3" width="13.28125" style="8" customWidth="1"/>
    <col min="4" max="4" width="12.28125" style="8" customWidth="1"/>
    <col min="5" max="7" width="13.00390625" style="8" customWidth="1"/>
    <col min="8" max="8" width="12.140625" style="8" customWidth="1"/>
    <col min="9" max="9" width="11.57421875" style="8" customWidth="1"/>
    <col min="10" max="10" width="11.28125" style="8" customWidth="1"/>
    <col min="11" max="13" width="12.7109375" style="8" customWidth="1"/>
    <col min="14" max="15" width="13.8515625" style="8" customWidth="1"/>
    <col min="16" max="16" width="12.00390625" style="8" customWidth="1"/>
    <col min="17" max="17" width="12.8515625" style="8" customWidth="1"/>
    <col min="18" max="18" width="12.7109375" style="8" customWidth="1"/>
    <col min="19" max="19" width="13.140625" style="8" customWidth="1"/>
    <col min="20" max="16384" width="9.140625" style="8" customWidth="1"/>
  </cols>
  <sheetData>
    <row r="2" spans="1:15" ht="15.75" customHeight="1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5.75" thickBot="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9" ht="16.5" thickBot="1">
      <c r="A4" s="138" t="s">
        <v>0</v>
      </c>
      <c r="B4" s="140" t="s">
        <v>1</v>
      </c>
      <c r="C4" s="141"/>
      <c r="D4" s="141"/>
      <c r="E4" s="141"/>
      <c r="F4" s="141"/>
      <c r="G4" s="142"/>
      <c r="H4" s="143" t="s">
        <v>3</v>
      </c>
      <c r="I4" s="144"/>
      <c r="J4" s="144"/>
      <c r="K4" s="144"/>
      <c r="L4" s="144"/>
      <c r="M4" s="145"/>
      <c r="N4" s="146" t="s">
        <v>2</v>
      </c>
      <c r="O4" s="147"/>
      <c r="P4" s="147"/>
      <c r="Q4" s="147"/>
      <c r="R4" s="147"/>
      <c r="S4" s="148"/>
    </row>
    <row r="5" spans="1:19" ht="15.75" thickBot="1">
      <c r="A5" s="139"/>
      <c r="B5" s="14" t="s">
        <v>5</v>
      </c>
      <c r="C5" s="28" t="s">
        <v>6</v>
      </c>
      <c r="D5" s="29" t="s">
        <v>7</v>
      </c>
      <c r="E5" s="30" t="s">
        <v>8</v>
      </c>
      <c r="F5" s="40" t="s">
        <v>43</v>
      </c>
      <c r="G5" s="79" t="s">
        <v>191</v>
      </c>
      <c r="H5" s="14" t="s">
        <v>5</v>
      </c>
      <c r="I5" s="28" t="s">
        <v>6</v>
      </c>
      <c r="J5" s="25" t="s">
        <v>7</v>
      </c>
      <c r="K5" s="30" t="s">
        <v>8</v>
      </c>
      <c r="L5" s="40" t="s">
        <v>43</v>
      </c>
      <c r="M5" s="79" t="s">
        <v>191</v>
      </c>
      <c r="N5" s="14" t="s">
        <v>5</v>
      </c>
      <c r="O5" s="15" t="s">
        <v>6</v>
      </c>
      <c r="P5" s="36" t="s">
        <v>7</v>
      </c>
      <c r="Q5" s="38" t="s">
        <v>8</v>
      </c>
      <c r="R5" s="40" t="s">
        <v>43</v>
      </c>
      <c r="S5" s="79" t="s">
        <v>191</v>
      </c>
    </row>
    <row r="6" spans="1:20" ht="15.75">
      <c r="A6" s="10"/>
      <c r="B6" s="12"/>
      <c r="C6" s="11"/>
      <c r="D6" s="20"/>
      <c r="E6" s="31"/>
      <c r="F6" s="41"/>
      <c r="G6" s="131"/>
      <c r="H6" s="117"/>
      <c r="I6" s="116"/>
      <c r="J6" s="121"/>
      <c r="K6" s="125"/>
      <c r="L6" s="128"/>
      <c r="M6" s="131"/>
      <c r="N6" s="117"/>
      <c r="O6" s="118"/>
      <c r="P6" s="124"/>
      <c r="Q6" s="63"/>
      <c r="R6" s="64"/>
      <c r="S6" s="104"/>
      <c r="T6" s="9"/>
    </row>
    <row r="7" spans="1:22" ht="15">
      <c r="A7" s="13" t="s">
        <v>9</v>
      </c>
      <c r="B7" s="2">
        <v>2255</v>
      </c>
      <c r="C7" s="3">
        <v>874</v>
      </c>
      <c r="D7" s="21">
        <v>1974</v>
      </c>
      <c r="E7" s="32">
        <v>2509</v>
      </c>
      <c r="F7" s="42">
        <v>2314</v>
      </c>
      <c r="G7" s="101">
        <v>2648</v>
      </c>
      <c r="H7" s="112">
        <v>244</v>
      </c>
      <c r="I7" s="113">
        <v>118</v>
      </c>
      <c r="J7" s="122">
        <v>245</v>
      </c>
      <c r="K7" s="126">
        <v>340</v>
      </c>
      <c r="L7" s="129">
        <v>278</v>
      </c>
      <c r="M7" s="101">
        <v>309</v>
      </c>
      <c r="N7" s="112">
        <v>0</v>
      </c>
      <c r="O7" s="119">
        <v>0</v>
      </c>
      <c r="P7" s="109">
        <v>0</v>
      </c>
      <c r="Q7" s="63">
        <v>0</v>
      </c>
      <c r="R7" s="64">
        <v>0</v>
      </c>
      <c r="S7" s="104">
        <v>1</v>
      </c>
      <c r="T7" s="9">
        <f>E7+K7+Q7</f>
        <v>2849</v>
      </c>
      <c r="U7" s="9">
        <f>F7+L7+R7</f>
        <v>2592</v>
      </c>
      <c r="V7" s="9">
        <f>G7+M7+S7</f>
        <v>2958</v>
      </c>
    </row>
    <row r="8" spans="1:22" ht="15">
      <c r="A8" s="1" t="s">
        <v>10</v>
      </c>
      <c r="B8" s="2">
        <v>2623</v>
      </c>
      <c r="C8" s="3">
        <v>1749</v>
      </c>
      <c r="D8" s="21">
        <v>2610</v>
      </c>
      <c r="E8" s="32">
        <v>2342</v>
      </c>
      <c r="F8" s="42">
        <v>2487</v>
      </c>
      <c r="G8" s="101">
        <v>3373</v>
      </c>
      <c r="H8" s="112">
        <v>263</v>
      </c>
      <c r="I8" s="113">
        <v>226</v>
      </c>
      <c r="J8" s="122">
        <v>467</v>
      </c>
      <c r="K8" s="126">
        <v>319</v>
      </c>
      <c r="L8" s="129">
        <v>406</v>
      </c>
      <c r="M8" s="101">
        <v>409</v>
      </c>
      <c r="N8" s="112">
        <v>0</v>
      </c>
      <c r="O8" s="119">
        <v>0</v>
      </c>
      <c r="P8" s="109">
        <v>0</v>
      </c>
      <c r="Q8" s="63">
        <v>0</v>
      </c>
      <c r="R8" s="64">
        <v>0</v>
      </c>
      <c r="S8" s="104">
        <v>5</v>
      </c>
      <c r="T8" s="9">
        <f>E8+K8+Q8</f>
        <v>2661</v>
      </c>
      <c r="U8" s="9">
        <f>F8+L8+R8</f>
        <v>2893</v>
      </c>
      <c r="V8" s="9">
        <f aca="true" t="shared" si="0" ref="V8:V40">G8+M8+S8</f>
        <v>3787</v>
      </c>
    </row>
    <row r="9" spans="1:22" ht="15">
      <c r="A9" s="1" t="s">
        <v>11</v>
      </c>
      <c r="B9" s="2">
        <v>2389</v>
      </c>
      <c r="C9" s="3">
        <v>2115</v>
      </c>
      <c r="D9" s="21">
        <v>2803</v>
      </c>
      <c r="E9" s="32">
        <v>2403</v>
      </c>
      <c r="F9" s="42">
        <v>2114</v>
      </c>
      <c r="G9" s="101">
        <v>3021</v>
      </c>
      <c r="H9" s="112">
        <v>295</v>
      </c>
      <c r="I9" s="113">
        <v>313</v>
      </c>
      <c r="J9" s="122">
        <v>524</v>
      </c>
      <c r="K9" s="126">
        <v>417</v>
      </c>
      <c r="L9" s="129">
        <v>293</v>
      </c>
      <c r="M9" s="101">
        <v>438</v>
      </c>
      <c r="N9" s="112">
        <v>0</v>
      </c>
      <c r="O9" s="119">
        <v>0</v>
      </c>
      <c r="P9" s="109">
        <v>0</v>
      </c>
      <c r="Q9" s="63">
        <v>0</v>
      </c>
      <c r="R9" s="64">
        <v>0</v>
      </c>
      <c r="S9" s="104">
        <v>1</v>
      </c>
      <c r="T9" s="9">
        <f aca="true" t="shared" si="1" ref="T9:T39">E9+K9+Q9</f>
        <v>2820</v>
      </c>
      <c r="U9" s="9">
        <f aca="true" t="shared" si="2" ref="U9:U39">F9+L9+R9</f>
        <v>2407</v>
      </c>
      <c r="V9" s="9">
        <f t="shared" si="0"/>
        <v>3460</v>
      </c>
    </row>
    <row r="10" spans="1:22" ht="15">
      <c r="A10" s="1" t="s">
        <v>12</v>
      </c>
      <c r="B10" s="2">
        <v>2405</v>
      </c>
      <c r="C10" s="3">
        <v>1731</v>
      </c>
      <c r="D10" s="21">
        <v>2960</v>
      </c>
      <c r="E10" s="32">
        <v>2290</v>
      </c>
      <c r="F10" s="42">
        <v>2456</v>
      </c>
      <c r="G10" s="101">
        <v>2977</v>
      </c>
      <c r="H10" s="112">
        <v>321</v>
      </c>
      <c r="I10" s="113">
        <v>310</v>
      </c>
      <c r="J10" s="122">
        <v>539</v>
      </c>
      <c r="K10" s="126">
        <v>408</v>
      </c>
      <c r="L10" s="129">
        <v>367</v>
      </c>
      <c r="M10" s="101">
        <v>461</v>
      </c>
      <c r="N10" s="112">
        <v>0</v>
      </c>
      <c r="O10" s="119">
        <v>0</v>
      </c>
      <c r="P10" s="109">
        <v>0</v>
      </c>
      <c r="Q10" s="63">
        <v>0</v>
      </c>
      <c r="R10" s="64">
        <v>0</v>
      </c>
      <c r="S10" s="104">
        <v>0</v>
      </c>
      <c r="T10" s="9">
        <f t="shared" si="1"/>
        <v>2698</v>
      </c>
      <c r="U10" s="9">
        <f t="shared" si="2"/>
        <v>2823</v>
      </c>
      <c r="V10" s="9">
        <f t="shared" si="0"/>
        <v>3438</v>
      </c>
    </row>
    <row r="11" spans="1:22" ht="15">
      <c r="A11" s="1" t="s">
        <v>13</v>
      </c>
      <c r="B11" s="2">
        <v>2435</v>
      </c>
      <c r="C11" s="3">
        <v>1802</v>
      </c>
      <c r="D11" s="21">
        <v>2181</v>
      </c>
      <c r="E11" s="32">
        <v>1921</v>
      </c>
      <c r="F11" s="42">
        <v>2180</v>
      </c>
      <c r="G11" s="101">
        <v>2845</v>
      </c>
      <c r="H11" s="112">
        <v>309</v>
      </c>
      <c r="I11" s="113">
        <v>264</v>
      </c>
      <c r="J11" s="122">
        <v>435</v>
      </c>
      <c r="K11" s="126">
        <v>342</v>
      </c>
      <c r="L11" s="129">
        <v>282</v>
      </c>
      <c r="M11" s="101">
        <v>395</v>
      </c>
      <c r="N11" s="112">
        <v>0</v>
      </c>
      <c r="O11" s="119">
        <v>0</v>
      </c>
      <c r="P11" s="109">
        <v>0</v>
      </c>
      <c r="Q11" s="63">
        <v>0</v>
      </c>
      <c r="R11" s="64">
        <v>0</v>
      </c>
      <c r="S11" s="104">
        <v>0</v>
      </c>
      <c r="T11" s="9">
        <f t="shared" si="1"/>
        <v>2263</v>
      </c>
      <c r="U11" s="9">
        <f t="shared" si="2"/>
        <v>2462</v>
      </c>
      <c r="V11" s="9">
        <f t="shared" si="0"/>
        <v>3240</v>
      </c>
    </row>
    <row r="12" spans="1:22" ht="15">
      <c r="A12" s="1" t="s">
        <v>14</v>
      </c>
      <c r="B12" s="4">
        <v>2478</v>
      </c>
      <c r="C12" s="5">
        <v>1811</v>
      </c>
      <c r="D12" s="22">
        <v>2516</v>
      </c>
      <c r="E12" s="33">
        <v>2058</v>
      </c>
      <c r="F12" s="43">
        <v>2295</v>
      </c>
      <c r="G12" s="102">
        <v>2596</v>
      </c>
      <c r="H12" s="105">
        <v>335</v>
      </c>
      <c r="I12" s="106">
        <v>266</v>
      </c>
      <c r="J12" s="108">
        <v>437</v>
      </c>
      <c r="K12" s="110">
        <v>354</v>
      </c>
      <c r="L12" s="111">
        <v>426</v>
      </c>
      <c r="M12" s="102">
        <v>483</v>
      </c>
      <c r="N12" s="105">
        <v>0</v>
      </c>
      <c r="O12" s="107">
        <v>0</v>
      </c>
      <c r="P12" s="109">
        <v>0</v>
      </c>
      <c r="Q12" s="63">
        <v>0</v>
      </c>
      <c r="R12" s="64">
        <v>0</v>
      </c>
      <c r="S12" s="104">
        <v>3</v>
      </c>
      <c r="T12" s="9">
        <f t="shared" si="1"/>
        <v>2412</v>
      </c>
      <c r="U12" s="9">
        <f t="shared" si="2"/>
        <v>2721</v>
      </c>
      <c r="V12" s="9">
        <f t="shared" si="0"/>
        <v>3082</v>
      </c>
    </row>
    <row r="13" spans="1:22" ht="15">
      <c r="A13" s="1" t="s">
        <v>15</v>
      </c>
      <c r="B13" s="4">
        <v>2380</v>
      </c>
      <c r="C13" s="5">
        <v>1974</v>
      </c>
      <c r="D13" s="22">
        <v>2106</v>
      </c>
      <c r="E13" s="33">
        <v>2243</v>
      </c>
      <c r="F13" s="43">
        <v>2325</v>
      </c>
      <c r="G13" s="102">
        <v>2726</v>
      </c>
      <c r="H13" s="105">
        <v>312</v>
      </c>
      <c r="I13" s="106">
        <v>362</v>
      </c>
      <c r="J13" s="108">
        <v>487</v>
      </c>
      <c r="K13" s="110">
        <v>438</v>
      </c>
      <c r="L13" s="111">
        <v>394</v>
      </c>
      <c r="M13" s="102">
        <v>468</v>
      </c>
      <c r="N13" s="105">
        <v>0</v>
      </c>
      <c r="O13" s="107">
        <v>0</v>
      </c>
      <c r="P13" s="109">
        <v>0</v>
      </c>
      <c r="Q13" s="63">
        <v>0</v>
      </c>
      <c r="R13" s="64">
        <v>0</v>
      </c>
      <c r="S13" s="104">
        <v>0</v>
      </c>
      <c r="T13" s="9">
        <f t="shared" si="1"/>
        <v>2681</v>
      </c>
      <c r="U13" s="9">
        <f t="shared" si="2"/>
        <v>2719</v>
      </c>
      <c r="V13" s="9">
        <f t="shared" si="0"/>
        <v>3194</v>
      </c>
    </row>
    <row r="14" spans="1:22" ht="15">
      <c r="A14" s="1" t="s">
        <v>16</v>
      </c>
      <c r="B14" s="4">
        <v>2438</v>
      </c>
      <c r="C14" s="5">
        <v>974</v>
      </c>
      <c r="D14" s="22">
        <v>2431</v>
      </c>
      <c r="E14" s="33">
        <v>2206</v>
      </c>
      <c r="F14" s="43">
        <v>2462</v>
      </c>
      <c r="G14" s="102">
        <v>2666</v>
      </c>
      <c r="H14" s="105">
        <v>257</v>
      </c>
      <c r="I14" s="106">
        <v>258</v>
      </c>
      <c r="J14" s="108">
        <v>463</v>
      </c>
      <c r="K14" s="110">
        <v>379</v>
      </c>
      <c r="L14" s="111">
        <v>380</v>
      </c>
      <c r="M14" s="102">
        <v>467</v>
      </c>
      <c r="N14" s="105">
        <v>0</v>
      </c>
      <c r="O14" s="107">
        <v>0</v>
      </c>
      <c r="P14" s="109">
        <v>0</v>
      </c>
      <c r="Q14" s="63">
        <v>0</v>
      </c>
      <c r="R14" s="64">
        <v>0</v>
      </c>
      <c r="S14" s="104">
        <v>4</v>
      </c>
      <c r="T14" s="9">
        <f t="shared" si="1"/>
        <v>2585</v>
      </c>
      <c r="U14" s="9">
        <f t="shared" si="2"/>
        <v>2842</v>
      </c>
      <c r="V14" s="9">
        <f t="shared" si="0"/>
        <v>3137</v>
      </c>
    </row>
    <row r="15" spans="1:22" ht="15">
      <c r="A15" s="1" t="s">
        <v>17</v>
      </c>
      <c r="B15" s="2">
        <v>1773</v>
      </c>
      <c r="C15" s="3">
        <v>726</v>
      </c>
      <c r="D15" s="21">
        <v>1619</v>
      </c>
      <c r="E15" s="32">
        <v>1665</v>
      </c>
      <c r="F15" s="42">
        <v>1798</v>
      </c>
      <c r="G15" s="101">
        <v>2669</v>
      </c>
      <c r="H15" s="112">
        <v>214</v>
      </c>
      <c r="I15" s="113">
        <v>257</v>
      </c>
      <c r="J15" s="122">
        <v>411</v>
      </c>
      <c r="K15" s="126">
        <v>358</v>
      </c>
      <c r="L15" s="129">
        <v>304</v>
      </c>
      <c r="M15" s="101">
        <v>541</v>
      </c>
      <c r="N15" s="112">
        <v>0</v>
      </c>
      <c r="O15" s="119">
        <v>0</v>
      </c>
      <c r="P15" s="109">
        <v>0</v>
      </c>
      <c r="Q15" s="63">
        <v>0</v>
      </c>
      <c r="R15" s="64">
        <v>0</v>
      </c>
      <c r="S15" s="104">
        <v>4</v>
      </c>
      <c r="T15" s="9">
        <f t="shared" si="1"/>
        <v>2023</v>
      </c>
      <c r="U15" s="9">
        <f t="shared" si="2"/>
        <v>2102</v>
      </c>
      <c r="V15" s="9">
        <f t="shared" si="0"/>
        <v>3214</v>
      </c>
    </row>
    <row r="16" spans="1:22" ht="15">
      <c r="A16" s="1" t="s">
        <v>18</v>
      </c>
      <c r="B16" s="6">
        <v>2483</v>
      </c>
      <c r="C16" s="7">
        <v>1238</v>
      </c>
      <c r="D16" s="23">
        <v>1991</v>
      </c>
      <c r="E16" s="34">
        <v>2251</v>
      </c>
      <c r="F16" s="44">
        <v>2270</v>
      </c>
      <c r="G16" s="103">
        <v>3148</v>
      </c>
      <c r="H16" s="114">
        <v>303</v>
      </c>
      <c r="I16" s="115">
        <v>209</v>
      </c>
      <c r="J16" s="123">
        <v>470</v>
      </c>
      <c r="K16" s="127">
        <v>388</v>
      </c>
      <c r="L16" s="130">
        <v>377</v>
      </c>
      <c r="M16" s="103">
        <v>484</v>
      </c>
      <c r="N16" s="114">
        <v>0</v>
      </c>
      <c r="O16" s="120">
        <v>0</v>
      </c>
      <c r="P16" s="109">
        <v>0</v>
      </c>
      <c r="Q16" s="63">
        <v>0</v>
      </c>
      <c r="R16" s="64">
        <v>0</v>
      </c>
      <c r="S16" s="104">
        <v>3</v>
      </c>
      <c r="T16" s="9">
        <f t="shared" si="1"/>
        <v>2639</v>
      </c>
      <c r="U16" s="9">
        <f t="shared" si="2"/>
        <v>2647</v>
      </c>
      <c r="V16" s="9">
        <f t="shared" si="0"/>
        <v>3635</v>
      </c>
    </row>
    <row r="17" spans="1:22" ht="15">
      <c r="A17" s="1" t="s">
        <v>19</v>
      </c>
      <c r="B17" s="105">
        <v>2577</v>
      </c>
      <c r="C17" s="106">
        <v>1747</v>
      </c>
      <c r="D17" s="108">
        <v>1832</v>
      </c>
      <c r="E17" s="110">
        <v>2356</v>
      </c>
      <c r="F17" s="111">
        <v>2260</v>
      </c>
      <c r="G17" s="102">
        <v>3329</v>
      </c>
      <c r="H17" s="105">
        <v>336</v>
      </c>
      <c r="I17" s="106">
        <v>284</v>
      </c>
      <c r="J17" s="108">
        <v>448</v>
      </c>
      <c r="K17" s="110">
        <v>383</v>
      </c>
      <c r="L17" s="111">
        <v>387</v>
      </c>
      <c r="M17" s="102">
        <v>644</v>
      </c>
      <c r="N17" s="105">
        <v>0</v>
      </c>
      <c r="O17" s="107">
        <v>0</v>
      </c>
      <c r="P17" s="109">
        <v>0</v>
      </c>
      <c r="Q17" s="63">
        <v>0</v>
      </c>
      <c r="R17" s="64">
        <v>0</v>
      </c>
      <c r="S17" s="104">
        <v>11</v>
      </c>
      <c r="T17" s="9">
        <f t="shared" si="1"/>
        <v>2739</v>
      </c>
      <c r="U17" s="9">
        <f t="shared" si="2"/>
        <v>2647</v>
      </c>
      <c r="V17" s="9">
        <f t="shared" si="0"/>
        <v>3984</v>
      </c>
    </row>
    <row r="18" spans="1:22" ht="15">
      <c r="A18" s="1" t="s">
        <v>20</v>
      </c>
      <c r="B18" s="2">
        <v>2653</v>
      </c>
      <c r="C18" s="3">
        <v>1511</v>
      </c>
      <c r="D18" s="21">
        <v>1266</v>
      </c>
      <c r="E18" s="32">
        <v>1417</v>
      </c>
      <c r="F18" s="42">
        <v>1617</v>
      </c>
      <c r="G18" s="101">
        <v>2833</v>
      </c>
      <c r="H18" s="112">
        <v>362</v>
      </c>
      <c r="I18" s="113">
        <v>226</v>
      </c>
      <c r="J18" s="122">
        <v>344</v>
      </c>
      <c r="K18" s="126">
        <v>231</v>
      </c>
      <c r="L18" s="129">
        <v>353</v>
      </c>
      <c r="M18" s="101">
        <v>485</v>
      </c>
      <c r="N18" s="112">
        <v>0</v>
      </c>
      <c r="O18" s="119">
        <v>0</v>
      </c>
      <c r="P18" s="109">
        <v>6</v>
      </c>
      <c r="Q18" s="63">
        <v>0</v>
      </c>
      <c r="R18" s="64">
        <v>0</v>
      </c>
      <c r="S18" s="104">
        <v>55</v>
      </c>
      <c r="T18" s="9">
        <f t="shared" si="1"/>
        <v>1648</v>
      </c>
      <c r="U18" s="9">
        <f t="shared" si="2"/>
        <v>1970</v>
      </c>
      <c r="V18" s="9">
        <f t="shared" si="0"/>
        <v>3373</v>
      </c>
    </row>
    <row r="19" spans="1:22" ht="15">
      <c r="A19" s="1" t="s">
        <v>21</v>
      </c>
      <c r="B19" s="6">
        <v>1509</v>
      </c>
      <c r="C19" s="7">
        <v>1106</v>
      </c>
      <c r="D19" s="23">
        <v>1589</v>
      </c>
      <c r="E19" s="34">
        <v>1165</v>
      </c>
      <c r="F19" s="44">
        <v>1157</v>
      </c>
      <c r="G19" s="103">
        <v>1811</v>
      </c>
      <c r="H19" s="114">
        <v>281</v>
      </c>
      <c r="I19" s="115">
        <v>345</v>
      </c>
      <c r="J19" s="123">
        <v>479</v>
      </c>
      <c r="K19" s="127">
        <v>342</v>
      </c>
      <c r="L19" s="130">
        <v>269</v>
      </c>
      <c r="M19" s="103">
        <v>592</v>
      </c>
      <c r="N19" s="114">
        <v>0</v>
      </c>
      <c r="O19" s="120">
        <v>0</v>
      </c>
      <c r="P19" s="109">
        <v>0</v>
      </c>
      <c r="Q19" s="63">
        <v>0</v>
      </c>
      <c r="R19" s="64">
        <v>0</v>
      </c>
      <c r="S19" s="104">
        <v>69</v>
      </c>
      <c r="T19" s="9">
        <f t="shared" si="1"/>
        <v>1507</v>
      </c>
      <c r="U19" s="9">
        <f t="shared" si="2"/>
        <v>1426</v>
      </c>
      <c r="V19" s="9">
        <f t="shared" si="0"/>
        <v>2472</v>
      </c>
    </row>
    <row r="20" spans="1:23" ht="15">
      <c r="A20" s="1" t="s">
        <v>22</v>
      </c>
      <c r="B20" s="6">
        <v>1452</v>
      </c>
      <c r="C20" s="7">
        <v>907</v>
      </c>
      <c r="D20" s="23">
        <v>1596</v>
      </c>
      <c r="E20" s="34">
        <v>1391</v>
      </c>
      <c r="F20" s="44">
        <v>1390</v>
      </c>
      <c r="G20" s="82"/>
      <c r="H20" s="6">
        <v>244</v>
      </c>
      <c r="I20" s="7">
        <v>204</v>
      </c>
      <c r="J20" s="23">
        <v>339</v>
      </c>
      <c r="K20" s="34">
        <v>235</v>
      </c>
      <c r="L20" s="44">
        <v>275</v>
      </c>
      <c r="M20" s="80">
        <v>0</v>
      </c>
      <c r="N20" s="6">
        <v>0</v>
      </c>
      <c r="O20" s="19">
        <v>0</v>
      </c>
      <c r="P20" s="27">
        <v>7</v>
      </c>
      <c r="Q20" s="39">
        <v>0</v>
      </c>
      <c r="R20" s="45">
        <v>0</v>
      </c>
      <c r="S20" s="100">
        <v>0</v>
      </c>
      <c r="T20" s="9">
        <f t="shared" si="1"/>
        <v>1626</v>
      </c>
      <c r="U20" s="9">
        <f t="shared" si="2"/>
        <v>1665</v>
      </c>
      <c r="V20" s="9">
        <f t="shared" si="0"/>
        <v>0</v>
      </c>
      <c r="W20" s="9"/>
    </row>
    <row r="21" spans="1:23" ht="15">
      <c r="A21" s="1" t="s">
        <v>23</v>
      </c>
      <c r="B21" s="6">
        <v>2637</v>
      </c>
      <c r="C21" s="7">
        <v>985</v>
      </c>
      <c r="D21" s="23">
        <v>2066</v>
      </c>
      <c r="E21" s="34">
        <v>1570</v>
      </c>
      <c r="F21" s="44">
        <v>1977</v>
      </c>
      <c r="G21" s="82"/>
      <c r="H21" s="6">
        <v>358</v>
      </c>
      <c r="I21" s="7">
        <v>291</v>
      </c>
      <c r="J21" s="23">
        <v>564</v>
      </c>
      <c r="K21" s="34">
        <v>416</v>
      </c>
      <c r="L21" s="44">
        <v>457</v>
      </c>
      <c r="M21" s="80">
        <v>0</v>
      </c>
      <c r="N21" s="6">
        <v>0</v>
      </c>
      <c r="O21" s="19">
        <v>0</v>
      </c>
      <c r="P21" s="27">
        <v>10</v>
      </c>
      <c r="Q21" s="39">
        <v>0</v>
      </c>
      <c r="R21" s="45">
        <v>0</v>
      </c>
      <c r="S21" s="100">
        <v>0</v>
      </c>
      <c r="T21" s="9">
        <f t="shared" si="1"/>
        <v>1986</v>
      </c>
      <c r="U21" s="9">
        <f t="shared" si="2"/>
        <v>2434</v>
      </c>
      <c r="V21" s="9">
        <f t="shared" si="0"/>
        <v>0</v>
      </c>
      <c r="W21" s="9"/>
    </row>
    <row r="22" spans="1:23" ht="15">
      <c r="A22" s="1" t="s">
        <v>24</v>
      </c>
      <c r="B22" s="6">
        <v>2807</v>
      </c>
      <c r="C22" s="7">
        <v>1082</v>
      </c>
      <c r="D22" s="23">
        <v>2881</v>
      </c>
      <c r="E22" s="34">
        <v>1818</v>
      </c>
      <c r="F22" s="44">
        <v>2628</v>
      </c>
      <c r="G22" s="82"/>
      <c r="H22" s="6">
        <v>319</v>
      </c>
      <c r="I22" s="7">
        <v>311</v>
      </c>
      <c r="J22" s="23">
        <v>543</v>
      </c>
      <c r="K22" s="34">
        <v>461</v>
      </c>
      <c r="L22" s="44">
        <v>480</v>
      </c>
      <c r="M22" s="80">
        <v>0</v>
      </c>
      <c r="N22" s="6">
        <v>0</v>
      </c>
      <c r="O22" s="19">
        <v>0</v>
      </c>
      <c r="P22" s="27">
        <v>7</v>
      </c>
      <c r="Q22" s="39">
        <v>0</v>
      </c>
      <c r="R22" s="45">
        <v>25</v>
      </c>
      <c r="S22" s="100">
        <v>0</v>
      </c>
      <c r="T22" s="9">
        <f t="shared" si="1"/>
        <v>2279</v>
      </c>
      <c r="U22" s="9">
        <f t="shared" si="2"/>
        <v>3133</v>
      </c>
      <c r="V22" s="9">
        <f t="shared" si="0"/>
        <v>0</v>
      </c>
      <c r="W22" s="9"/>
    </row>
    <row r="23" spans="1:22" ht="15">
      <c r="A23" s="1" t="s">
        <v>25</v>
      </c>
      <c r="B23" s="6">
        <v>2967</v>
      </c>
      <c r="C23" s="7">
        <v>1115</v>
      </c>
      <c r="D23" s="23">
        <v>3485</v>
      </c>
      <c r="E23" s="34">
        <v>2513</v>
      </c>
      <c r="F23" s="44">
        <v>3669</v>
      </c>
      <c r="G23" s="82"/>
      <c r="H23" s="6">
        <v>365</v>
      </c>
      <c r="I23" s="7">
        <v>226</v>
      </c>
      <c r="J23" s="23">
        <v>577</v>
      </c>
      <c r="K23" s="34">
        <v>533</v>
      </c>
      <c r="L23" s="44">
        <v>533</v>
      </c>
      <c r="M23" s="80">
        <v>0</v>
      </c>
      <c r="N23" s="6">
        <v>0</v>
      </c>
      <c r="O23" s="19">
        <v>0</v>
      </c>
      <c r="P23" s="27">
        <v>8</v>
      </c>
      <c r="Q23" s="39">
        <v>9</v>
      </c>
      <c r="R23" s="45">
        <v>92</v>
      </c>
      <c r="S23" s="100">
        <v>0</v>
      </c>
      <c r="T23" s="9">
        <f t="shared" si="1"/>
        <v>3055</v>
      </c>
      <c r="U23" s="9">
        <f t="shared" si="2"/>
        <v>4294</v>
      </c>
      <c r="V23" s="9">
        <f t="shared" si="0"/>
        <v>0</v>
      </c>
    </row>
    <row r="24" spans="1:22" ht="15">
      <c r="A24" s="1" t="s">
        <v>26</v>
      </c>
      <c r="B24" s="6">
        <v>3369</v>
      </c>
      <c r="C24" s="7">
        <v>1726</v>
      </c>
      <c r="D24" s="23">
        <v>3152</v>
      </c>
      <c r="E24" s="34">
        <v>2888</v>
      </c>
      <c r="F24" s="44">
        <v>4209</v>
      </c>
      <c r="G24" s="82"/>
      <c r="H24" s="6">
        <v>610</v>
      </c>
      <c r="I24" s="7">
        <v>387</v>
      </c>
      <c r="J24" s="23">
        <v>683</v>
      </c>
      <c r="K24" s="34">
        <v>685</v>
      </c>
      <c r="L24" s="44">
        <v>732</v>
      </c>
      <c r="M24" s="80">
        <v>0</v>
      </c>
      <c r="N24" s="6">
        <v>1</v>
      </c>
      <c r="O24" s="19">
        <v>0</v>
      </c>
      <c r="P24" s="27">
        <v>6</v>
      </c>
      <c r="Q24" s="39">
        <v>16</v>
      </c>
      <c r="R24" s="45">
        <v>288</v>
      </c>
      <c r="S24" s="100">
        <v>0</v>
      </c>
      <c r="T24" s="9">
        <f t="shared" si="1"/>
        <v>3589</v>
      </c>
      <c r="U24" s="9">
        <f t="shared" si="2"/>
        <v>5229</v>
      </c>
      <c r="V24" s="9">
        <f t="shared" si="0"/>
        <v>0</v>
      </c>
    </row>
    <row r="25" spans="1:22" ht="15">
      <c r="A25" s="1" t="s">
        <v>27</v>
      </c>
      <c r="B25" s="6">
        <v>3301</v>
      </c>
      <c r="C25" s="7">
        <v>1830</v>
      </c>
      <c r="D25" s="23">
        <v>2167</v>
      </c>
      <c r="E25" s="34">
        <v>3329</v>
      </c>
      <c r="F25" s="44">
        <v>2689</v>
      </c>
      <c r="G25" s="82"/>
      <c r="H25" s="6">
        <v>529</v>
      </c>
      <c r="I25" s="7">
        <v>393</v>
      </c>
      <c r="J25" s="23">
        <v>529</v>
      </c>
      <c r="K25" s="34">
        <v>748</v>
      </c>
      <c r="L25" s="44">
        <v>556</v>
      </c>
      <c r="M25" s="80">
        <v>0</v>
      </c>
      <c r="N25" s="6">
        <v>2</v>
      </c>
      <c r="O25" s="19">
        <v>8</v>
      </c>
      <c r="P25" s="27">
        <v>8</v>
      </c>
      <c r="Q25" s="39">
        <v>30</v>
      </c>
      <c r="R25" s="45">
        <v>341</v>
      </c>
      <c r="S25" s="100">
        <v>0</v>
      </c>
      <c r="T25" s="9">
        <f t="shared" si="1"/>
        <v>4107</v>
      </c>
      <c r="U25" s="9">
        <f t="shared" si="2"/>
        <v>3586</v>
      </c>
      <c r="V25" s="9">
        <f t="shared" si="0"/>
        <v>0</v>
      </c>
    </row>
    <row r="26" spans="1:22" ht="16.5" customHeight="1">
      <c r="A26" s="49" t="s">
        <v>28</v>
      </c>
      <c r="B26" s="6">
        <v>3455</v>
      </c>
      <c r="C26" s="7">
        <v>1692</v>
      </c>
      <c r="D26" s="23">
        <v>1771</v>
      </c>
      <c r="E26" s="34">
        <v>3642</v>
      </c>
      <c r="F26" s="44">
        <v>3076</v>
      </c>
      <c r="G26" s="82"/>
      <c r="H26" s="6">
        <v>532</v>
      </c>
      <c r="I26" s="7">
        <v>408</v>
      </c>
      <c r="J26" s="23">
        <v>445</v>
      </c>
      <c r="K26" s="34">
        <v>795</v>
      </c>
      <c r="L26" s="44">
        <v>601</v>
      </c>
      <c r="M26" s="80">
        <v>0</v>
      </c>
      <c r="N26" s="6">
        <v>2</v>
      </c>
      <c r="O26" s="19">
        <v>1</v>
      </c>
      <c r="P26" s="27">
        <v>6</v>
      </c>
      <c r="Q26" s="63">
        <v>37</v>
      </c>
      <c r="R26" s="64">
        <v>237</v>
      </c>
      <c r="S26" s="100">
        <v>0</v>
      </c>
      <c r="T26" s="9">
        <f t="shared" si="1"/>
        <v>4474</v>
      </c>
      <c r="U26" s="9">
        <f t="shared" si="2"/>
        <v>3914</v>
      </c>
      <c r="V26" s="9">
        <f t="shared" si="0"/>
        <v>0</v>
      </c>
    </row>
    <row r="27" spans="1:23" ht="15">
      <c r="A27" s="1" t="s">
        <v>29</v>
      </c>
      <c r="B27" s="6">
        <v>3895</v>
      </c>
      <c r="C27" s="7">
        <v>2330</v>
      </c>
      <c r="D27" s="23">
        <v>1467</v>
      </c>
      <c r="E27" s="34">
        <v>4113</v>
      </c>
      <c r="F27" s="44">
        <v>3308</v>
      </c>
      <c r="G27" s="82"/>
      <c r="H27" s="6">
        <v>544</v>
      </c>
      <c r="I27" s="7">
        <v>397</v>
      </c>
      <c r="J27" s="23">
        <v>342</v>
      </c>
      <c r="K27" s="34">
        <v>743</v>
      </c>
      <c r="L27" s="44">
        <v>461</v>
      </c>
      <c r="M27" s="80">
        <v>0</v>
      </c>
      <c r="N27" s="6">
        <v>0</v>
      </c>
      <c r="O27" s="19">
        <v>2</v>
      </c>
      <c r="P27" s="27">
        <v>2</v>
      </c>
      <c r="Q27" s="39">
        <v>23</v>
      </c>
      <c r="R27" s="45">
        <v>177</v>
      </c>
      <c r="S27" s="100">
        <v>0</v>
      </c>
      <c r="T27" s="9">
        <f t="shared" si="1"/>
        <v>4879</v>
      </c>
      <c r="U27" s="9">
        <f t="shared" si="2"/>
        <v>3946</v>
      </c>
      <c r="V27" s="9">
        <f t="shared" si="0"/>
        <v>0</v>
      </c>
      <c r="W27" s="9"/>
    </row>
    <row r="28" spans="1:23" ht="15">
      <c r="A28" s="1" t="s">
        <v>30</v>
      </c>
      <c r="B28" s="6">
        <v>4151</v>
      </c>
      <c r="C28" s="7">
        <v>2110</v>
      </c>
      <c r="D28" s="23">
        <v>1267</v>
      </c>
      <c r="E28" s="34">
        <v>4008</v>
      </c>
      <c r="F28" s="44">
        <v>3273</v>
      </c>
      <c r="G28" s="82"/>
      <c r="H28" s="6">
        <v>594</v>
      </c>
      <c r="I28" s="7">
        <v>448</v>
      </c>
      <c r="J28" s="23">
        <v>291</v>
      </c>
      <c r="K28" s="34">
        <v>697</v>
      </c>
      <c r="L28" s="44">
        <v>571</v>
      </c>
      <c r="M28" s="80">
        <v>0</v>
      </c>
      <c r="N28" s="6">
        <v>4</v>
      </c>
      <c r="O28" s="19">
        <v>1</v>
      </c>
      <c r="P28" s="27">
        <v>1</v>
      </c>
      <c r="Q28" s="39">
        <v>38</v>
      </c>
      <c r="R28" s="45">
        <v>292</v>
      </c>
      <c r="S28" s="100">
        <v>0</v>
      </c>
      <c r="T28" s="9">
        <f t="shared" si="1"/>
        <v>4743</v>
      </c>
      <c r="U28" s="9">
        <f t="shared" si="2"/>
        <v>4136</v>
      </c>
      <c r="V28" s="9">
        <f t="shared" si="0"/>
        <v>0</v>
      </c>
      <c r="W28" s="9"/>
    </row>
    <row r="29" spans="1:23" ht="15">
      <c r="A29" s="1" t="s">
        <v>31</v>
      </c>
      <c r="B29" s="6">
        <v>3910</v>
      </c>
      <c r="C29" s="7">
        <v>2226</v>
      </c>
      <c r="D29" s="23">
        <v>1589</v>
      </c>
      <c r="E29" s="34">
        <v>3462</v>
      </c>
      <c r="F29" s="44">
        <v>3025</v>
      </c>
      <c r="G29" s="82"/>
      <c r="H29" s="6">
        <v>564</v>
      </c>
      <c r="I29" s="7">
        <v>425</v>
      </c>
      <c r="J29" s="23">
        <v>275</v>
      </c>
      <c r="K29" s="34">
        <v>630</v>
      </c>
      <c r="L29" s="44">
        <v>463</v>
      </c>
      <c r="M29" s="80">
        <v>0</v>
      </c>
      <c r="N29" s="6">
        <v>2</v>
      </c>
      <c r="O29" s="19">
        <v>1</v>
      </c>
      <c r="P29" s="27">
        <v>0</v>
      </c>
      <c r="Q29" s="39">
        <v>34</v>
      </c>
      <c r="R29" s="45">
        <v>263</v>
      </c>
      <c r="S29" s="100">
        <v>0</v>
      </c>
      <c r="T29" s="9">
        <f t="shared" si="1"/>
        <v>4126</v>
      </c>
      <c r="U29" s="9">
        <f t="shared" si="2"/>
        <v>3751</v>
      </c>
      <c r="V29" s="9">
        <f t="shared" si="0"/>
        <v>0</v>
      </c>
      <c r="W29" s="9"/>
    </row>
    <row r="30" spans="1:23" ht="15">
      <c r="A30" s="1" t="s">
        <v>32</v>
      </c>
      <c r="B30" s="6">
        <v>3780</v>
      </c>
      <c r="C30" s="7">
        <v>2760</v>
      </c>
      <c r="D30" s="23">
        <v>1877</v>
      </c>
      <c r="E30" s="34">
        <v>3176</v>
      </c>
      <c r="F30" s="44">
        <v>2945</v>
      </c>
      <c r="G30" s="82"/>
      <c r="H30" s="6">
        <v>482</v>
      </c>
      <c r="I30" s="7">
        <v>470</v>
      </c>
      <c r="J30" s="23">
        <v>287</v>
      </c>
      <c r="K30" s="34">
        <v>604</v>
      </c>
      <c r="L30" s="44">
        <v>552</v>
      </c>
      <c r="M30" s="80">
        <v>0</v>
      </c>
      <c r="N30" s="6">
        <v>1</v>
      </c>
      <c r="O30" s="19">
        <v>0</v>
      </c>
      <c r="P30" s="27">
        <v>0</v>
      </c>
      <c r="Q30" s="39">
        <v>31</v>
      </c>
      <c r="R30" s="45">
        <v>212</v>
      </c>
      <c r="S30" s="100">
        <v>0</v>
      </c>
      <c r="T30" s="9">
        <f t="shared" si="1"/>
        <v>3811</v>
      </c>
      <c r="U30" s="9">
        <f t="shared" si="2"/>
        <v>3709</v>
      </c>
      <c r="V30" s="9">
        <f t="shared" si="0"/>
        <v>0</v>
      </c>
      <c r="W30" s="9"/>
    </row>
    <row r="31" spans="1:23" ht="15">
      <c r="A31" s="1" t="s">
        <v>33</v>
      </c>
      <c r="B31" s="6">
        <v>3533</v>
      </c>
      <c r="C31" s="7">
        <v>2339</v>
      </c>
      <c r="D31" s="23">
        <v>2001</v>
      </c>
      <c r="E31" s="34">
        <v>2431</v>
      </c>
      <c r="F31" s="44">
        <v>2517</v>
      </c>
      <c r="G31" s="82"/>
      <c r="H31" s="6">
        <v>474</v>
      </c>
      <c r="I31" s="7">
        <v>458</v>
      </c>
      <c r="J31" s="23">
        <v>428</v>
      </c>
      <c r="K31" s="34">
        <v>533</v>
      </c>
      <c r="L31" s="44">
        <v>464</v>
      </c>
      <c r="M31" s="80">
        <v>0</v>
      </c>
      <c r="N31" s="6">
        <v>0</v>
      </c>
      <c r="O31" s="19">
        <v>0</v>
      </c>
      <c r="P31" s="27">
        <v>0</v>
      </c>
      <c r="Q31" s="39">
        <v>32</v>
      </c>
      <c r="R31" s="45">
        <v>177</v>
      </c>
      <c r="S31" s="100">
        <v>0</v>
      </c>
      <c r="T31" s="9">
        <f t="shared" si="1"/>
        <v>2996</v>
      </c>
      <c r="U31" s="9">
        <f t="shared" si="2"/>
        <v>3158</v>
      </c>
      <c r="V31" s="9">
        <f t="shared" si="0"/>
        <v>0</v>
      </c>
      <c r="W31" s="9"/>
    </row>
    <row r="32" spans="1:22" ht="15">
      <c r="A32" s="1" t="s">
        <v>34</v>
      </c>
      <c r="B32" s="6">
        <v>3499</v>
      </c>
      <c r="C32" s="7">
        <v>2336</v>
      </c>
      <c r="D32" s="23">
        <v>1515</v>
      </c>
      <c r="E32" s="34">
        <v>1740</v>
      </c>
      <c r="F32" s="44">
        <v>2194</v>
      </c>
      <c r="G32" s="82"/>
      <c r="H32" s="6">
        <v>423</v>
      </c>
      <c r="I32" s="7">
        <v>418</v>
      </c>
      <c r="J32" s="23">
        <v>273</v>
      </c>
      <c r="K32" s="34">
        <v>294</v>
      </c>
      <c r="L32" s="44">
        <v>424</v>
      </c>
      <c r="M32" s="80">
        <v>0</v>
      </c>
      <c r="N32" s="6">
        <v>2</v>
      </c>
      <c r="O32" s="19">
        <v>0</v>
      </c>
      <c r="P32" s="27">
        <v>0</v>
      </c>
      <c r="Q32" s="39">
        <v>19</v>
      </c>
      <c r="R32" s="45">
        <v>134</v>
      </c>
      <c r="S32" s="100">
        <v>0</v>
      </c>
      <c r="T32" s="9">
        <f t="shared" si="1"/>
        <v>2053</v>
      </c>
      <c r="U32" s="9">
        <f t="shared" si="2"/>
        <v>2752</v>
      </c>
      <c r="V32" s="9">
        <f t="shared" si="0"/>
        <v>0</v>
      </c>
    </row>
    <row r="33" spans="1:22" ht="15">
      <c r="A33" s="1" t="s">
        <v>35</v>
      </c>
      <c r="B33" s="6">
        <v>2705</v>
      </c>
      <c r="C33" s="7">
        <v>1972</v>
      </c>
      <c r="D33" s="23">
        <v>1300</v>
      </c>
      <c r="E33" s="34">
        <v>879</v>
      </c>
      <c r="F33" s="44">
        <v>2072</v>
      </c>
      <c r="G33" s="82"/>
      <c r="H33" s="6">
        <v>389</v>
      </c>
      <c r="I33" s="7">
        <v>340</v>
      </c>
      <c r="J33" s="23">
        <v>308</v>
      </c>
      <c r="K33" s="34">
        <v>290</v>
      </c>
      <c r="L33" s="44">
        <v>424</v>
      </c>
      <c r="M33" s="80">
        <v>0</v>
      </c>
      <c r="N33" s="6">
        <v>0</v>
      </c>
      <c r="O33" s="19">
        <v>2</v>
      </c>
      <c r="P33" s="27">
        <v>0</v>
      </c>
      <c r="Q33" s="39">
        <v>7</v>
      </c>
      <c r="R33" s="45">
        <v>104</v>
      </c>
      <c r="S33" s="100">
        <v>0</v>
      </c>
      <c r="T33" s="9">
        <f t="shared" si="1"/>
        <v>1176</v>
      </c>
      <c r="U33" s="9">
        <f t="shared" si="2"/>
        <v>2600</v>
      </c>
      <c r="V33" s="9">
        <f t="shared" si="0"/>
        <v>0</v>
      </c>
    </row>
    <row r="34" spans="1:22" ht="15">
      <c r="A34" s="1" t="s">
        <v>36</v>
      </c>
      <c r="B34" s="6">
        <v>1412</v>
      </c>
      <c r="C34" s="7">
        <v>2240</v>
      </c>
      <c r="D34" s="23">
        <v>813</v>
      </c>
      <c r="E34" s="34">
        <v>1004</v>
      </c>
      <c r="F34" s="44">
        <v>1769</v>
      </c>
      <c r="G34" s="82"/>
      <c r="H34" s="6">
        <v>206</v>
      </c>
      <c r="I34" s="7">
        <v>398</v>
      </c>
      <c r="J34" s="23">
        <v>188</v>
      </c>
      <c r="K34" s="34">
        <v>281</v>
      </c>
      <c r="L34" s="44">
        <v>345</v>
      </c>
      <c r="M34" s="80">
        <v>0</v>
      </c>
      <c r="N34" s="6">
        <v>0</v>
      </c>
      <c r="O34" s="19">
        <v>5</v>
      </c>
      <c r="P34" s="27">
        <v>0</v>
      </c>
      <c r="Q34" s="39">
        <v>0</v>
      </c>
      <c r="R34" s="45">
        <v>61</v>
      </c>
      <c r="S34" s="100">
        <v>0</v>
      </c>
      <c r="T34" s="9">
        <f t="shared" si="1"/>
        <v>1285</v>
      </c>
      <c r="U34" s="9">
        <f t="shared" si="2"/>
        <v>2175</v>
      </c>
      <c r="V34" s="9">
        <f t="shared" si="0"/>
        <v>0</v>
      </c>
    </row>
    <row r="35" spans="1:22" ht="15">
      <c r="A35" s="1" t="s">
        <v>37</v>
      </c>
      <c r="B35" s="6">
        <v>2065</v>
      </c>
      <c r="C35" s="7">
        <v>1924</v>
      </c>
      <c r="D35" s="23">
        <v>930</v>
      </c>
      <c r="E35" s="34">
        <v>991</v>
      </c>
      <c r="F35" s="44">
        <v>1674</v>
      </c>
      <c r="G35" s="82"/>
      <c r="H35" s="6">
        <v>336</v>
      </c>
      <c r="I35" s="7">
        <v>388</v>
      </c>
      <c r="J35" s="23">
        <v>242</v>
      </c>
      <c r="K35" s="34">
        <v>320</v>
      </c>
      <c r="L35" s="44">
        <v>355</v>
      </c>
      <c r="M35" s="80">
        <v>0</v>
      </c>
      <c r="N35" s="6">
        <v>0</v>
      </c>
      <c r="O35" s="19">
        <v>0</v>
      </c>
      <c r="P35" s="27">
        <v>0</v>
      </c>
      <c r="Q35" s="39">
        <v>5</v>
      </c>
      <c r="R35" s="45">
        <v>36</v>
      </c>
      <c r="S35" s="100">
        <v>0</v>
      </c>
      <c r="T35" s="9">
        <f t="shared" si="1"/>
        <v>1316</v>
      </c>
      <c r="U35" s="9">
        <f t="shared" si="2"/>
        <v>2065</v>
      </c>
      <c r="V35" s="9">
        <f t="shared" si="0"/>
        <v>0</v>
      </c>
    </row>
    <row r="36" spans="1:22" ht="15">
      <c r="A36" s="1" t="s">
        <v>38</v>
      </c>
      <c r="B36" s="6">
        <v>2047</v>
      </c>
      <c r="C36" s="7">
        <v>1336</v>
      </c>
      <c r="D36" s="23">
        <v>1152</v>
      </c>
      <c r="E36" s="34">
        <v>929</v>
      </c>
      <c r="F36" s="44">
        <v>821</v>
      </c>
      <c r="G36" s="82"/>
      <c r="H36" s="6">
        <v>321</v>
      </c>
      <c r="I36" s="7">
        <v>263</v>
      </c>
      <c r="J36" s="23">
        <v>295</v>
      </c>
      <c r="K36" s="34">
        <v>213</v>
      </c>
      <c r="L36" s="44">
        <v>185</v>
      </c>
      <c r="M36" s="80">
        <v>0</v>
      </c>
      <c r="N36" s="6">
        <v>0</v>
      </c>
      <c r="O36" s="19">
        <v>0</v>
      </c>
      <c r="P36" s="27">
        <v>0</v>
      </c>
      <c r="Q36" s="39">
        <v>1</v>
      </c>
      <c r="R36" s="45">
        <v>23</v>
      </c>
      <c r="S36" s="100">
        <v>0</v>
      </c>
      <c r="T36" s="9">
        <f t="shared" si="1"/>
        <v>1143</v>
      </c>
      <c r="U36" s="9">
        <f t="shared" si="2"/>
        <v>1029</v>
      </c>
      <c r="V36" s="9">
        <f t="shared" si="0"/>
        <v>0</v>
      </c>
    </row>
    <row r="37" spans="1:22" ht="15">
      <c r="A37" s="1" t="s">
        <v>39</v>
      </c>
      <c r="B37" s="6">
        <v>1637</v>
      </c>
      <c r="C37" s="7">
        <v>1072</v>
      </c>
      <c r="D37" s="23">
        <v>1089</v>
      </c>
      <c r="E37" s="34">
        <v>904</v>
      </c>
      <c r="F37" s="44">
        <v>1022</v>
      </c>
      <c r="G37" s="82"/>
      <c r="H37" s="6">
        <v>288</v>
      </c>
      <c r="I37" s="7">
        <v>230</v>
      </c>
      <c r="J37" s="23">
        <v>268</v>
      </c>
      <c r="K37" s="34">
        <v>200</v>
      </c>
      <c r="L37" s="44">
        <v>181</v>
      </c>
      <c r="M37" s="80">
        <v>0</v>
      </c>
      <c r="N37" s="6">
        <v>1</v>
      </c>
      <c r="O37" s="19">
        <v>0</v>
      </c>
      <c r="P37" s="27">
        <v>0</v>
      </c>
      <c r="Q37" s="39">
        <v>2</v>
      </c>
      <c r="R37" s="45">
        <v>12</v>
      </c>
      <c r="S37" s="100">
        <v>0</v>
      </c>
      <c r="T37" s="9">
        <f t="shared" si="1"/>
        <v>1106</v>
      </c>
      <c r="U37" s="9">
        <f t="shared" si="2"/>
        <v>1215</v>
      </c>
      <c r="V37" s="9">
        <f t="shared" si="0"/>
        <v>0</v>
      </c>
    </row>
    <row r="38" spans="1:22" ht="15">
      <c r="A38" s="1" t="s">
        <v>40</v>
      </c>
      <c r="B38" s="6">
        <v>1382</v>
      </c>
      <c r="C38" s="7">
        <v>1105</v>
      </c>
      <c r="D38" s="23">
        <v>1174</v>
      </c>
      <c r="E38" s="34">
        <v>1087</v>
      </c>
      <c r="F38" s="44">
        <v>996</v>
      </c>
      <c r="G38" s="82"/>
      <c r="H38" s="6">
        <v>255</v>
      </c>
      <c r="I38" s="7">
        <v>235</v>
      </c>
      <c r="J38" s="23">
        <v>283</v>
      </c>
      <c r="K38" s="34">
        <v>310</v>
      </c>
      <c r="L38" s="44">
        <v>211</v>
      </c>
      <c r="M38" s="80">
        <v>0</v>
      </c>
      <c r="N38" s="6">
        <v>0</v>
      </c>
      <c r="O38" s="19">
        <v>1</v>
      </c>
      <c r="P38" s="27">
        <v>0</v>
      </c>
      <c r="Q38" s="39">
        <v>1</v>
      </c>
      <c r="R38" s="45">
        <v>12</v>
      </c>
      <c r="S38" s="100">
        <v>0</v>
      </c>
      <c r="T38" s="9">
        <f t="shared" si="1"/>
        <v>1398</v>
      </c>
      <c r="U38" s="9">
        <f t="shared" si="2"/>
        <v>1219</v>
      </c>
      <c r="V38" s="9">
        <f t="shared" si="0"/>
        <v>0</v>
      </c>
    </row>
    <row r="39" spans="1:22" ht="15">
      <c r="A39" s="1" t="s">
        <v>41</v>
      </c>
      <c r="B39" s="6">
        <v>1357</v>
      </c>
      <c r="C39" s="7">
        <v>1218</v>
      </c>
      <c r="D39" s="23">
        <v>937</v>
      </c>
      <c r="E39" s="34">
        <v>1007</v>
      </c>
      <c r="F39" s="44">
        <v>996</v>
      </c>
      <c r="G39" s="82"/>
      <c r="H39" s="6">
        <v>249</v>
      </c>
      <c r="I39" s="7">
        <v>238</v>
      </c>
      <c r="J39" s="23">
        <v>194</v>
      </c>
      <c r="K39" s="34">
        <v>216</v>
      </c>
      <c r="L39" s="44"/>
      <c r="M39" s="80">
        <v>0</v>
      </c>
      <c r="N39" s="6">
        <v>0</v>
      </c>
      <c r="O39" s="19">
        <v>0</v>
      </c>
      <c r="P39" s="27">
        <v>0</v>
      </c>
      <c r="Q39" s="39">
        <v>0</v>
      </c>
      <c r="R39" s="45"/>
      <c r="S39" s="100">
        <v>0</v>
      </c>
      <c r="T39" s="9">
        <f t="shared" si="1"/>
        <v>1223</v>
      </c>
      <c r="U39" s="9">
        <f t="shared" si="2"/>
        <v>996</v>
      </c>
      <c r="V39" s="9">
        <f t="shared" si="0"/>
        <v>0</v>
      </c>
    </row>
    <row r="40" spans="1:22" ht="15">
      <c r="A40" s="1"/>
      <c r="B40" s="6"/>
      <c r="C40" s="7"/>
      <c r="D40" s="23"/>
      <c r="E40" s="34"/>
      <c r="F40" s="44"/>
      <c r="G40" s="82"/>
      <c r="H40" s="6"/>
      <c r="I40" s="7"/>
      <c r="J40" s="23"/>
      <c r="K40" s="34"/>
      <c r="L40" s="44"/>
      <c r="M40" s="80">
        <v>0</v>
      </c>
      <c r="N40" s="6"/>
      <c r="O40" s="19"/>
      <c r="P40" s="27"/>
      <c r="Q40" s="39"/>
      <c r="R40" s="45"/>
      <c r="S40" s="100">
        <v>0</v>
      </c>
      <c r="V40" s="9">
        <f t="shared" si="0"/>
        <v>0</v>
      </c>
    </row>
    <row r="41" spans="1:19" ht="48" customHeight="1">
      <c r="A41" s="46" t="s">
        <v>4</v>
      </c>
      <c r="B41" s="47">
        <f>SUM(B7:B39)</f>
        <v>85759</v>
      </c>
      <c r="C41" s="47">
        <f>SUM(C7:C39)</f>
        <v>53663</v>
      </c>
      <c r="D41" s="47">
        <f>SUM(D7:D40)</f>
        <v>62107</v>
      </c>
      <c r="E41" s="47">
        <f>SUM(E7:E40)</f>
        <v>69708</v>
      </c>
      <c r="F41" s="47">
        <f>SUM(F7:F40)</f>
        <v>73985</v>
      </c>
      <c r="G41" s="83">
        <f>SUM(G7:G40)</f>
        <v>36642</v>
      </c>
      <c r="H41" s="47">
        <f>SUM(H7:H39)</f>
        <v>11914</v>
      </c>
      <c r="I41" s="47">
        <f>SUM(I7:I39)</f>
        <v>10366</v>
      </c>
      <c r="J41" s="47">
        <f>SUM(J7:J40)</f>
        <v>13103</v>
      </c>
      <c r="K41" s="47">
        <f>SUM(K7:K40)</f>
        <v>13903</v>
      </c>
      <c r="L41" s="47">
        <f>SUM(L7:L40)</f>
        <v>12786</v>
      </c>
      <c r="M41" s="83">
        <f>SUM(M7:M40)</f>
        <v>6176</v>
      </c>
      <c r="N41" s="47">
        <f>SUM(N7:N39)</f>
        <v>15</v>
      </c>
      <c r="O41" s="48">
        <f>SUM(O7:O39)</f>
        <v>21</v>
      </c>
      <c r="P41" s="45">
        <f>SUM(P7:P40)</f>
        <v>61</v>
      </c>
      <c r="Q41" s="45">
        <f>SUM(Q7:Q40)</f>
        <v>285</v>
      </c>
      <c r="R41" s="45">
        <f>SUM(R7:R40)</f>
        <v>2486</v>
      </c>
      <c r="S41" s="99">
        <f>SUM(S7:S40)</f>
        <v>156</v>
      </c>
    </row>
    <row r="42" spans="1:15" ht="15" customHeight="1">
      <c r="A42" s="135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</row>
    <row r="43" spans="1:15" ht="1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</row>
    <row r="44" spans="1:15" ht="15.75">
      <c r="A44" s="3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2:15" ht="15.75">
      <c r="B45" s="24"/>
      <c r="C45" s="62"/>
      <c r="D45" s="24"/>
      <c r="E45" s="24"/>
      <c r="F45" s="24"/>
      <c r="G45" s="24"/>
      <c r="H45" s="9"/>
      <c r="I45" s="9"/>
      <c r="J45" s="9"/>
      <c r="K45" s="9"/>
      <c r="L45" s="9"/>
      <c r="M45" s="9"/>
      <c r="N45" s="9"/>
      <c r="O45" s="9"/>
    </row>
    <row r="46" spans="1:15" ht="15.75">
      <c r="A46" s="9"/>
      <c r="B46" s="35"/>
      <c r="C46" s="62"/>
      <c r="D46" s="24"/>
      <c r="E46" s="24"/>
      <c r="F46" s="24"/>
      <c r="G46" s="24"/>
      <c r="H46" s="9"/>
      <c r="I46" s="9"/>
      <c r="J46" s="9"/>
      <c r="K46" s="9"/>
      <c r="L46" s="9"/>
      <c r="M46" s="9"/>
      <c r="N46" s="9"/>
      <c r="O46" s="9"/>
    </row>
    <row r="47" spans="1:15" ht="15.75">
      <c r="A47" s="9"/>
      <c r="B47" s="24"/>
      <c r="C47" s="62"/>
      <c r="D47" s="24"/>
      <c r="E47" s="24"/>
      <c r="F47" s="24"/>
      <c r="G47" s="24"/>
      <c r="H47" s="9"/>
      <c r="I47" s="9"/>
      <c r="J47" s="9"/>
      <c r="K47" s="9"/>
      <c r="L47" s="9"/>
      <c r="M47" s="9"/>
      <c r="N47" s="9"/>
      <c r="O47" s="9"/>
    </row>
  </sheetData>
  <sheetProtection/>
  <mergeCells count="6">
    <mergeCell ref="A2:O3"/>
    <mergeCell ref="A42:O43"/>
    <mergeCell ref="A4:A5"/>
    <mergeCell ref="B4:G4"/>
    <mergeCell ref="H4:M4"/>
    <mergeCell ref="N4:S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7"/>
  <sheetViews>
    <sheetView zoomScalePageLayoutView="0" workbookViewId="0" topLeftCell="A1">
      <selection activeCell="G5" sqref="G5:G11"/>
    </sheetView>
  </sheetViews>
  <sheetFormatPr defaultColWidth="9.140625" defaultRowHeight="12.75"/>
  <cols>
    <col min="2" max="4" width="11.140625" style="0" bestFit="1" customWidth="1"/>
    <col min="5" max="5" width="11.7109375" style="0" bestFit="1" customWidth="1"/>
    <col min="6" max="6" width="12.28125" style="0" bestFit="1" customWidth="1"/>
    <col min="7" max="7" width="12.28125" style="0" customWidth="1"/>
    <col min="8" max="11" width="12.00390625" style="90" bestFit="1" customWidth="1"/>
    <col min="12" max="12" width="12.28125" style="90" bestFit="1" customWidth="1"/>
    <col min="13" max="13" width="12.28125" style="90" customWidth="1"/>
    <col min="14" max="14" width="9.140625" style="90" customWidth="1"/>
  </cols>
  <sheetData>
    <row r="2" spans="2:4" ht="12.75">
      <c r="B2" s="50"/>
      <c r="D2" s="51"/>
    </row>
    <row r="3" spans="2:16" ht="15.75" thickBot="1">
      <c r="B3" s="14" t="s">
        <v>5</v>
      </c>
      <c r="C3" s="28" t="s">
        <v>6</v>
      </c>
      <c r="D3" s="29" t="s">
        <v>7</v>
      </c>
      <c r="E3" s="30" t="s">
        <v>8</v>
      </c>
      <c r="F3" s="40" t="s">
        <v>43</v>
      </c>
      <c r="G3" s="85" t="s">
        <v>192</v>
      </c>
      <c r="H3" s="91" t="s">
        <v>5</v>
      </c>
      <c r="I3" s="92" t="s">
        <v>6</v>
      </c>
      <c r="J3" s="93" t="s">
        <v>7</v>
      </c>
      <c r="K3" s="94" t="s">
        <v>8</v>
      </c>
      <c r="L3" s="95" t="s">
        <v>43</v>
      </c>
      <c r="M3" s="96" t="s">
        <v>192</v>
      </c>
      <c r="O3">
        <v>702000</v>
      </c>
      <c r="P3" s="57" t="s">
        <v>64</v>
      </c>
    </row>
    <row r="4" spans="2:15" ht="15">
      <c r="B4" s="12"/>
      <c r="C4" s="11"/>
      <c r="D4" s="20"/>
      <c r="E4" s="31"/>
      <c r="F4" s="41"/>
      <c r="G4" s="86"/>
      <c r="M4" s="97"/>
      <c r="O4">
        <v>702000</v>
      </c>
    </row>
    <row r="5" spans="2:16" ht="15">
      <c r="B5" s="2">
        <v>2255</v>
      </c>
      <c r="C5" s="3">
        <v>874</v>
      </c>
      <c r="D5" s="21">
        <v>1974</v>
      </c>
      <c r="E5" s="32">
        <v>2509</v>
      </c>
      <c r="F5" s="42">
        <v>2314</v>
      </c>
      <c r="G5" s="80">
        <v>2648</v>
      </c>
      <c r="H5" s="90">
        <f>B5/O3*100000</f>
        <v>321.22507122507125</v>
      </c>
      <c r="I5" s="90">
        <f>C5/O3*100000</f>
        <v>124.50142450142451</v>
      </c>
      <c r="J5" s="90">
        <f>D5/O3*100000</f>
        <v>281.1965811965812</v>
      </c>
      <c r="K5" s="90">
        <f>E5/O3*100000</f>
        <v>357.4074074074074</v>
      </c>
      <c r="L5" s="90">
        <f>F5/O3*100000</f>
        <v>329.6296296296296</v>
      </c>
      <c r="M5" s="97">
        <f aca="true" t="shared" si="0" ref="M5:M37">G5/O3*100000</f>
        <v>377.2079772079772</v>
      </c>
      <c r="O5">
        <v>702000</v>
      </c>
      <c r="P5">
        <v>988.32</v>
      </c>
    </row>
    <row r="6" spans="2:16" ht="15">
      <c r="B6" s="2">
        <v>2623</v>
      </c>
      <c r="C6" s="3">
        <v>1749</v>
      </c>
      <c r="D6" s="21">
        <v>2610</v>
      </c>
      <c r="E6" s="32">
        <v>2342</v>
      </c>
      <c r="F6" s="42">
        <v>2487</v>
      </c>
      <c r="G6" s="80">
        <v>3373</v>
      </c>
      <c r="H6" s="90">
        <f aca="true" t="shared" si="1" ref="H6:H37">B6/O4*100000</f>
        <v>373.6467236467237</v>
      </c>
      <c r="I6" s="90">
        <f aca="true" t="shared" si="2" ref="I6:I37">C6/O4*100000</f>
        <v>249.14529914529916</v>
      </c>
      <c r="J6" s="90">
        <f aca="true" t="shared" si="3" ref="J6:J37">D6/O4*100000</f>
        <v>371.79487179487177</v>
      </c>
      <c r="K6" s="90">
        <f aca="true" t="shared" si="4" ref="K6:K37">E6/O4*100000</f>
        <v>333.61823361823366</v>
      </c>
      <c r="L6" s="90">
        <f>F6/O3*100000</f>
        <v>354.2735042735043</v>
      </c>
      <c r="M6" s="97">
        <f t="shared" si="0"/>
        <v>480.4843304843305</v>
      </c>
      <c r="O6">
        <v>702000</v>
      </c>
      <c r="P6">
        <v>988.32</v>
      </c>
    </row>
    <row r="7" spans="2:16" ht="15">
      <c r="B7" s="2">
        <v>2389</v>
      </c>
      <c r="C7" s="3">
        <v>2115</v>
      </c>
      <c r="D7" s="21">
        <v>2803</v>
      </c>
      <c r="E7" s="32">
        <v>2403</v>
      </c>
      <c r="F7" s="42">
        <v>2114</v>
      </c>
      <c r="G7" s="80">
        <v>3021</v>
      </c>
      <c r="H7" s="90">
        <f t="shared" si="1"/>
        <v>340.3133903133903</v>
      </c>
      <c r="I7" s="90">
        <f t="shared" si="2"/>
        <v>301.28205128205127</v>
      </c>
      <c r="J7" s="90">
        <f t="shared" si="3"/>
        <v>399.2877492877493</v>
      </c>
      <c r="K7" s="90">
        <f t="shared" si="4"/>
        <v>342.3076923076923</v>
      </c>
      <c r="L7" s="90">
        <f aca="true" t="shared" si="5" ref="L7:L37">F7/O5*100000</f>
        <v>301.1396011396011</v>
      </c>
      <c r="M7" s="97">
        <f t="shared" si="0"/>
        <v>430.34188034188037</v>
      </c>
      <c r="N7" s="90">
        <f>AVERAGE(L5:L7)</f>
        <v>328.34757834757835</v>
      </c>
      <c r="O7">
        <v>702000</v>
      </c>
      <c r="P7">
        <v>988.32</v>
      </c>
    </row>
    <row r="8" spans="2:16" ht="15">
      <c r="B8" s="2">
        <v>2405</v>
      </c>
      <c r="C8" s="3">
        <v>1731</v>
      </c>
      <c r="D8" s="21">
        <v>2960</v>
      </c>
      <c r="E8" s="32">
        <v>2290</v>
      </c>
      <c r="F8" s="42">
        <v>2456</v>
      </c>
      <c r="G8" s="80">
        <v>2977</v>
      </c>
      <c r="H8" s="90">
        <f t="shared" si="1"/>
        <v>342.5925925925926</v>
      </c>
      <c r="I8" s="90">
        <f t="shared" si="2"/>
        <v>246.58119658119656</v>
      </c>
      <c r="J8" s="90">
        <f t="shared" si="3"/>
        <v>421.65242165242165</v>
      </c>
      <c r="K8" s="90">
        <f t="shared" si="4"/>
        <v>326.2108262108262</v>
      </c>
      <c r="L8" s="90">
        <f t="shared" si="5"/>
        <v>349.8575498575498</v>
      </c>
      <c r="M8" s="97">
        <f t="shared" si="0"/>
        <v>424.07407407407413</v>
      </c>
      <c r="N8" s="90">
        <f aca="true" t="shared" si="6" ref="N8:N37">AVERAGE(L6:L8)</f>
        <v>335.09021842355173</v>
      </c>
      <c r="O8">
        <v>702000</v>
      </c>
      <c r="P8">
        <v>988.32</v>
      </c>
    </row>
    <row r="9" spans="2:16" ht="15">
      <c r="B9" s="2">
        <v>2435</v>
      </c>
      <c r="C9" s="3">
        <v>1802</v>
      </c>
      <c r="D9" s="21">
        <v>2181</v>
      </c>
      <c r="E9" s="32">
        <v>1921</v>
      </c>
      <c r="F9" s="42">
        <v>2180</v>
      </c>
      <c r="G9" s="80">
        <v>2845</v>
      </c>
      <c r="H9" s="90">
        <f t="shared" si="1"/>
        <v>346.8660968660969</v>
      </c>
      <c r="I9" s="90">
        <f t="shared" si="2"/>
        <v>256.6951566951567</v>
      </c>
      <c r="J9" s="90">
        <f t="shared" si="3"/>
        <v>310.6837606837607</v>
      </c>
      <c r="K9" s="90">
        <f t="shared" si="4"/>
        <v>273.6467236467237</v>
      </c>
      <c r="L9" s="90">
        <f t="shared" si="5"/>
        <v>310.5413105413105</v>
      </c>
      <c r="M9" s="97">
        <f t="shared" si="0"/>
        <v>405.2706552706553</v>
      </c>
      <c r="N9" s="90">
        <f t="shared" si="6"/>
        <v>320.5128205128205</v>
      </c>
      <c r="O9">
        <v>702000</v>
      </c>
      <c r="P9">
        <v>988.32</v>
      </c>
    </row>
    <row r="10" spans="2:16" ht="15">
      <c r="B10" s="4">
        <v>2478</v>
      </c>
      <c r="C10" s="5">
        <v>1811</v>
      </c>
      <c r="D10" s="22">
        <v>2516</v>
      </c>
      <c r="E10" s="33">
        <v>2058</v>
      </c>
      <c r="F10" s="43">
        <v>2295</v>
      </c>
      <c r="G10" s="81">
        <v>2596</v>
      </c>
      <c r="H10" s="90">
        <f t="shared" si="1"/>
        <v>352.991452991453</v>
      </c>
      <c r="I10" s="90">
        <f t="shared" si="2"/>
        <v>257.97720797720797</v>
      </c>
      <c r="J10" s="90">
        <f t="shared" si="3"/>
        <v>358.40455840455843</v>
      </c>
      <c r="K10" s="90">
        <f t="shared" si="4"/>
        <v>293.1623931623932</v>
      </c>
      <c r="L10" s="90">
        <f t="shared" si="5"/>
        <v>326.9230769230769</v>
      </c>
      <c r="M10" s="97">
        <f t="shared" si="0"/>
        <v>369.8005698005698</v>
      </c>
      <c r="N10" s="90">
        <f t="shared" si="6"/>
        <v>329.1073124406457</v>
      </c>
      <c r="O10">
        <v>702000</v>
      </c>
      <c r="P10">
        <v>988.32</v>
      </c>
    </row>
    <row r="11" spans="2:16" ht="15">
      <c r="B11" s="4">
        <v>2380</v>
      </c>
      <c r="C11" s="5">
        <v>1974</v>
      </c>
      <c r="D11" s="22">
        <v>2106</v>
      </c>
      <c r="E11" s="33">
        <v>2243</v>
      </c>
      <c r="F11" s="43">
        <v>2325</v>
      </c>
      <c r="G11" s="81">
        <v>2726</v>
      </c>
      <c r="H11" s="90">
        <f t="shared" si="1"/>
        <v>339.03133903133903</v>
      </c>
      <c r="I11" s="90">
        <f t="shared" si="2"/>
        <v>281.1965811965812</v>
      </c>
      <c r="J11" s="90">
        <f t="shared" si="3"/>
        <v>300</v>
      </c>
      <c r="K11" s="90">
        <f t="shared" si="4"/>
        <v>319.5156695156695</v>
      </c>
      <c r="L11" s="90">
        <f t="shared" si="5"/>
        <v>331.1965811965812</v>
      </c>
      <c r="M11" s="97">
        <f t="shared" si="0"/>
        <v>388.31908831908834</v>
      </c>
      <c r="N11" s="90">
        <f t="shared" si="6"/>
        <v>322.8869895536562</v>
      </c>
      <c r="O11">
        <v>702000</v>
      </c>
      <c r="P11">
        <v>988.32</v>
      </c>
    </row>
    <row r="12" spans="2:16" ht="15">
      <c r="B12" s="4">
        <v>2438</v>
      </c>
      <c r="C12" s="5">
        <v>974</v>
      </c>
      <c r="D12" s="22">
        <v>2431</v>
      </c>
      <c r="E12" s="33">
        <v>2206</v>
      </c>
      <c r="F12" s="43">
        <v>2462</v>
      </c>
      <c r="G12" s="87"/>
      <c r="H12" s="90">
        <f t="shared" si="1"/>
        <v>347.2934472934473</v>
      </c>
      <c r="I12" s="90">
        <f t="shared" si="2"/>
        <v>138.74643874643874</v>
      </c>
      <c r="J12" s="90">
        <f t="shared" si="3"/>
        <v>346.2962962962963</v>
      </c>
      <c r="K12" s="90">
        <f t="shared" si="4"/>
        <v>314.24501424501426</v>
      </c>
      <c r="L12" s="90">
        <f t="shared" si="5"/>
        <v>350.71225071225075</v>
      </c>
      <c r="M12" s="97">
        <f t="shared" si="0"/>
        <v>0</v>
      </c>
      <c r="N12" s="90">
        <f t="shared" si="6"/>
        <v>336.2773029439696</v>
      </c>
      <c r="O12">
        <v>702000</v>
      </c>
      <c r="P12">
        <v>988.32</v>
      </c>
    </row>
    <row r="13" spans="2:16" ht="15">
      <c r="B13" s="2">
        <v>1773</v>
      </c>
      <c r="C13" s="3">
        <v>726</v>
      </c>
      <c r="D13" s="21">
        <v>1619</v>
      </c>
      <c r="E13" s="32">
        <v>1665</v>
      </c>
      <c r="F13" s="42">
        <v>1798</v>
      </c>
      <c r="G13" s="87"/>
      <c r="H13" s="90">
        <f t="shared" si="1"/>
        <v>252.56410256410257</v>
      </c>
      <c r="I13" s="90">
        <f t="shared" si="2"/>
        <v>103.41880341880342</v>
      </c>
      <c r="J13" s="90">
        <f t="shared" si="3"/>
        <v>230.62678062678063</v>
      </c>
      <c r="K13" s="90">
        <f t="shared" si="4"/>
        <v>237.17948717948718</v>
      </c>
      <c r="L13" s="90">
        <f t="shared" si="5"/>
        <v>256.1253561253561</v>
      </c>
      <c r="M13" s="97">
        <f t="shared" si="0"/>
        <v>0</v>
      </c>
      <c r="N13" s="90">
        <f t="shared" si="6"/>
        <v>312.67806267806264</v>
      </c>
      <c r="O13">
        <v>702000</v>
      </c>
      <c r="P13">
        <v>988.32</v>
      </c>
    </row>
    <row r="14" spans="2:16" ht="15">
      <c r="B14" s="6">
        <v>2483</v>
      </c>
      <c r="C14" s="7">
        <v>1238</v>
      </c>
      <c r="D14" s="23">
        <v>1991</v>
      </c>
      <c r="E14" s="34">
        <v>2251</v>
      </c>
      <c r="F14" s="44">
        <v>2270</v>
      </c>
      <c r="G14" s="87"/>
      <c r="H14" s="90">
        <f t="shared" si="1"/>
        <v>353.7037037037037</v>
      </c>
      <c r="I14" s="90">
        <f t="shared" si="2"/>
        <v>176.35327635327636</v>
      </c>
      <c r="J14" s="90">
        <f t="shared" si="3"/>
        <v>283.61823361823366</v>
      </c>
      <c r="K14" s="90">
        <f t="shared" si="4"/>
        <v>320.65527065527067</v>
      </c>
      <c r="L14" s="90">
        <f t="shared" si="5"/>
        <v>323.3618233618233</v>
      </c>
      <c r="M14" s="97">
        <f t="shared" si="0"/>
        <v>0</v>
      </c>
      <c r="N14" s="90">
        <f t="shared" si="6"/>
        <v>310.0664767331434</v>
      </c>
      <c r="O14">
        <v>702000</v>
      </c>
      <c r="P14">
        <v>988.32</v>
      </c>
    </row>
    <row r="15" spans="2:16" ht="15">
      <c r="B15" s="4">
        <v>2577</v>
      </c>
      <c r="C15" s="5">
        <v>1747</v>
      </c>
      <c r="D15" s="22">
        <v>1832</v>
      </c>
      <c r="E15" s="33">
        <v>2356</v>
      </c>
      <c r="F15" s="43">
        <v>2260</v>
      </c>
      <c r="G15" s="87"/>
      <c r="H15" s="90">
        <f t="shared" si="1"/>
        <v>367.0940170940171</v>
      </c>
      <c r="I15" s="90">
        <f t="shared" si="2"/>
        <v>248.86039886039885</v>
      </c>
      <c r="J15" s="90">
        <f t="shared" si="3"/>
        <v>260.96866096866097</v>
      </c>
      <c r="K15" s="90">
        <f t="shared" si="4"/>
        <v>335.61253561253557</v>
      </c>
      <c r="L15" s="90">
        <f t="shared" si="5"/>
        <v>321.93732193732194</v>
      </c>
      <c r="M15" s="97">
        <f t="shared" si="0"/>
        <v>0</v>
      </c>
      <c r="N15" s="90">
        <f t="shared" si="6"/>
        <v>300.47483380816715</v>
      </c>
      <c r="O15">
        <v>702000</v>
      </c>
      <c r="P15">
        <v>988.32</v>
      </c>
    </row>
    <row r="16" spans="2:16" ht="15">
      <c r="B16" s="2">
        <v>2653</v>
      </c>
      <c r="C16" s="3">
        <v>1511</v>
      </c>
      <c r="D16" s="21">
        <v>1266</v>
      </c>
      <c r="E16" s="32">
        <v>1417</v>
      </c>
      <c r="F16" s="42">
        <v>1617</v>
      </c>
      <c r="G16" s="87"/>
      <c r="H16" s="90">
        <f t="shared" si="1"/>
        <v>377.9202279202279</v>
      </c>
      <c r="I16" s="90">
        <f t="shared" si="2"/>
        <v>215.24216524216527</v>
      </c>
      <c r="J16" s="90">
        <f t="shared" si="3"/>
        <v>180.34188034188034</v>
      </c>
      <c r="K16" s="90">
        <f t="shared" si="4"/>
        <v>201.85185185185185</v>
      </c>
      <c r="L16" s="90">
        <f t="shared" si="5"/>
        <v>230.34188034188034</v>
      </c>
      <c r="M16" s="97">
        <f t="shared" si="0"/>
        <v>0</v>
      </c>
      <c r="N16" s="90">
        <f t="shared" si="6"/>
        <v>291.88034188034186</v>
      </c>
      <c r="O16">
        <v>702000</v>
      </c>
      <c r="P16">
        <v>988.32</v>
      </c>
    </row>
    <row r="17" spans="2:16" ht="15">
      <c r="B17" s="6">
        <v>1509</v>
      </c>
      <c r="C17" s="7">
        <v>1106</v>
      </c>
      <c r="D17" s="23">
        <v>1589</v>
      </c>
      <c r="E17" s="34">
        <v>1165</v>
      </c>
      <c r="F17" s="44">
        <v>1157</v>
      </c>
      <c r="G17" s="87"/>
      <c r="H17" s="90">
        <f t="shared" si="1"/>
        <v>214.95726495726498</v>
      </c>
      <c r="I17" s="90">
        <f t="shared" si="2"/>
        <v>157.54985754985753</v>
      </c>
      <c r="J17" s="90">
        <f t="shared" si="3"/>
        <v>226.35327635327636</v>
      </c>
      <c r="K17" s="90">
        <f t="shared" si="4"/>
        <v>165.95441595441596</v>
      </c>
      <c r="L17" s="90">
        <f t="shared" si="5"/>
        <v>164.8148148148148</v>
      </c>
      <c r="M17" s="97">
        <f t="shared" si="0"/>
        <v>0</v>
      </c>
      <c r="N17" s="90">
        <f t="shared" si="6"/>
        <v>239.03133903133903</v>
      </c>
      <c r="O17">
        <v>702000</v>
      </c>
      <c r="P17">
        <v>988.32</v>
      </c>
    </row>
    <row r="18" spans="2:16" ht="15">
      <c r="B18" s="6">
        <v>1452</v>
      </c>
      <c r="C18" s="7">
        <v>907</v>
      </c>
      <c r="D18" s="23">
        <v>1596</v>
      </c>
      <c r="E18" s="34">
        <v>1391</v>
      </c>
      <c r="F18" s="44">
        <v>1390</v>
      </c>
      <c r="G18" s="87"/>
      <c r="H18" s="90">
        <f t="shared" si="1"/>
        <v>206.83760683760684</v>
      </c>
      <c r="I18" s="90">
        <f t="shared" si="2"/>
        <v>129.20227920227921</v>
      </c>
      <c r="J18" s="90">
        <f t="shared" si="3"/>
        <v>227.35042735042734</v>
      </c>
      <c r="K18" s="90">
        <f t="shared" si="4"/>
        <v>198.14814814814815</v>
      </c>
      <c r="L18" s="90">
        <f t="shared" si="5"/>
        <v>198.005698005698</v>
      </c>
      <c r="M18" s="97">
        <f t="shared" si="0"/>
        <v>0</v>
      </c>
      <c r="N18" s="90">
        <f t="shared" si="6"/>
        <v>197.72079772079772</v>
      </c>
      <c r="O18">
        <v>702000</v>
      </c>
      <c r="P18">
        <v>988.32</v>
      </c>
    </row>
    <row r="19" spans="2:16" ht="15">
      <c r="B19" s="6">
        <v>2637</v>
      </c>
      <c r="C19" s="7">
        <v>985</v>
      </c>
      <c r="D19" s="23">
        <v>2066</v>
      </c>
      <c r="E19" s="34">
        <v>1570</v>
      </c>
      <c r="F19" s="44">
        <v>1977</v>
      </c>
      <c r="G19" s="87"/>
      <c r="H19" s="90">
        <f t="shared" si="1"/>
        <v>375.64102564102564</v>
      </c>
      <c r="I19" s="90">
        <f t="shared" si="2"/>
        <v>140.31339031339033</v>
      </c>
      <c r="J19" s="90">
        <f t="shared" si="3"/>
        <v>294.30199430199434</v>
      </c>
      <c r="K19" s="90">
        <f t="shared" si="4"/>
        <v>223.64672364672367</v>
      </c>
      <c r="L19" s="90">
        <f t="shared" si="5"/>
        <v>281.62393162393164</v>
      </c>
      <c r="M19" s="97">
        <f t="shared" si="0"/>
        <v>0</v>
      </c>
      <c r="N19" s="90">
        <f t="shared" si="6"/>
        <v>214.8148148148148</v>
      </c>
      <c r="O19">
        <v>702000</v>
      </c>
      <c r="P19">
        <v>988.32</v>
      </c>
    </row>
    <row r="20" spans="2:16" ht="15">
      <c r="B20" s="6">
        <v>2807</v>
      </c>
      <c r="C20" s="7">
        <v>1082</v>
      </c>
      <c r="D20" s="23">
        <v>2881</v>
      </c>
      <c r="E20" s="34">
        <v>1818</v>
      </c>
      <c r="F20" s="44">
        <v>2628</v>
      </c>
      <c r="G20" s="87"/>
      <c r="H20" s="90">
        <f t="shared" si="1"/>
        <v>399.8575498575498</v>
      </c>
      <c r="I20" s="90">
        <f t="shared" si="2"/>
        <v>154.13105413105413</v>
      </c>
      <c r="J20" s="90">
        <f t="shared" si="3"/>
        <v>410.3988603988604</v>
      </c>
      <c r="K20" s="90">
        <f t="shared" si="4"/>
        <v>258.97435897435895</v>
      </c>
      <c r="L20" s="90">
        <f t="shared" si="5"/>
        <v>374.35897435897436</v>
      </c>
      <c r="M20" s="97">
        <f t="shared" si="0"/>
        <v>0</v>
      </c>
      <c r="N20" s="90">
        <f t="shared" si="6"/>
        <v>284.6628679962013</v>
      </c>
      <c r="O20">
        <v>702000</v>
      </c>
      <c r="P20">
        <v>988.32</v>
      </c>
    </row>
    <row r="21" spans="2:16" ht="15">
      <c r="B21" s="6">
        <v>2967</v>
      </c>
      <c r="C21" s="7">
        <v>1115</v>
      </c>
      <c r="D21" s="23">
        <v>3485</v>
      </c>
      <c r="E21" s="34">
        <v>2513</v>
      </c>
      <c r="F21" s="44">
        <v>3669</v>
      </c>
      <c r="G21" s="87"/>
      <c r="H21" s="90">
        <f t="shared" si="1"/>
        <v>422.6495726495727</v>
      </c>
      <c r="I21" s="90">
        <f t="shared" si="2"/>
        <v>158.83190883190883</v>
      </c>
      <c r="J21" s="90">
        <f t="shared" si="3"/>
        <v>496.4387464387464</v>
      </c>
      <c r="K21" s="90">
        <f t="shared" si="4"/>
        <v>357.97720797720797</v>
      </c>
      <c r="L21" s="90">
        <f t="shared" si="5"/>
        <v>522.6495726495726</v>
      </c>
      <c r="M21" s="97">
        <f t="shared" si="0"/>
        <v>0</v>
      </c>
      <c r="N21" s="90">
        <f t="shared" si="6"/>
        <v>392.87749287749284</v>
      </c>
      <c r="O21">
        <v>702000</v>
      </c>
      <c r="P21">
        <v>988.32</v>
      </c>
    </row>
    <row r="22" spans="2:16" ht="15">
      <c r="B22" s="6">
        <v>3369</v>
      </c>
      <c r="C22" s="7">
        <v>1726</v>
      </c>
      <c r="D22" s="23">
        <v>3152</v>
      </c>
      <c r="E22" s="34">
        <v>2888</v>
      </c>
      <c r="F22" s="44">
        <v>4209</v>
      </c>
      <c r="G22" s="87"/>
      <c r="H22" s="90">
        <f t="shared" si="1"/>
        <v>479.9145299145299</v>
      </c>
      <c r="I22" s="90">
        <f t="shared" si="2"/>
        <v>245.86894586894587</v>
      </c>
      <c r="J22" s="90">
        <f t="shared" si="3"/>
        <v>449.002849002849</v>
      </c>
      <c r="K22" s="90">
        <f t="shared" si="4"/>
        <v>411.3960113960114</v>
      </c>
      <c r="L22" s="90">
        <f t="shared" si="5"/>
        <v>599.5726495726497</v>
      </c>
      <c r="M22" s="97">
        <f t="shared" si="0"/>
        <v>0</v>
      </c>
      <c r="N22" s="90">
        <f t="shared" si="6"/>
        <v>498.8603988603989</v>
      </c>
      <c r="O22">
        <v>702000</v>
      </c>
      <c r="P22">
        <v>988.32</v>
      </c>
    </row>
    <row r="23" spans="2:16" ht="15">
      <c r="B23" s="6">
        <v>3301</v>
      </c>
      <c r="C23" s="7">
        <v>1830</v>
      </c>
      <c r="D23" s="23">
        <v>2167</v>
      </c>
      <c r="E23" s="34">
        <v>3329</v>
      </c>
      <c r="F23" s="44">
        <v>2689</v>
      </c>
      <c r="G23" s="87"/>
      <c r="H23" s="90">
        <f t="shared" si="1"/>
        <v>470.2279202279202</v>
      </c>
      <c r="I23" s="90">
        <f t="shared" si="2"/>
        <v>260.6837606837607</v>
      </c>
      <c r="J23" s="90">
        <f t="shared" si="3"/>
        <v>308.6894586894587</v>
      </c>
      <c r="K23" s="90">
        <f t="shared" si="4"/>
        <v>474.21652421652425</v>
      </c>
      <c r="L23" s="90">
        <f t="shared" si="5"/>
        <v>383.048433048433</v>
      </c>
      <c r="M23" s="97">
        <f t="shared" si="0"/>
        <v>0</v>
      </c>
      <c r="N23" s="90">
        <f t="shared" si="6"/>
        <v>501.7568850902184</v>
      </c>
      <c r="O23">
        <v>702000</v>
      </c>
      <c r="P23">
        <v>988.32</v>
      </c>
    </row>
    <row r="24" spans="2:16" ht="15">
      <c r="B24" s="6">
        <v>3455</v>
      </c>
      <c r="C24" s="7">
        <v>1692</v>
      </c>
      <c r="D24" s="23">
        <v>1771</v>
      </c>
      <c r="E24" s="34">
        <v>3642</v>
      </c>
      <c r="F24" s="44">
        <v>3076</v>
      </c>
      <c r="G24" s="87"/>
      <c r="H24" s="90">
        <f t="shared" si="1"/>
        <v>492.16524216524215</v>
      </c>
      <c r="I24" s="90">
        <f t="shared" si="2"/>
        <v>241.02564102564105</v>
      </c>
      <c r="J24" s="90">
        <f t="shared" si="3"/>
        <v>252.27920227920228</v>
      </c>
      <c r="K24" s="90">
        <f t="shared" si="4"/>
        <v>518.8034188034188</v>
      </c>
      <c r="L24" s="90">
        <f t="shared" si="5"/>
        <v>438.1766381766382</v>
      </c>
      <c r="M24" s="97">
        <f t="shared" si="0"/>
        <v>0</v>
      </c>
      <c r="N24" s="90">
        <f t="shared" si="6"/>
        <v>473.599240265907</v>
      </c>
      <c r="O24">
        <v>702000</v>
      </c>
      <c r="P24">
        <v>988.32</v>
      </c>
    </row>
    <row r="25" spans="2:16" ht="15">
      <c r="B25" s="6">
        <v>3895</v>
      </c>
      <c r="C25" s="7">
        <v>2330</v>
      </c>
      <c r="D25" s="23">
        <v>1467</v>
      </c>
      <c r="E25" s="34">
        <v>4113</v>
      </c>
      <c r="F25" s="44">
        <v>3308</v>
      </c>
      <c r="G25" s="87"/>
      <c r="H25" s="90">
        <f t="shared" si="1"/>
        <v>554.8433048433048</v>
      </c>
      <c r="I25" s="90">
        <f t="shared" si="2"/>
        <v>331.9088319088319</v>
      </c>
      <c r="J25" s="90">
        <f t="shared" si="3"/>
        <v>208.97435897435898</v>
      </c>
      <c r="K25" s="90">
        <f t="shared" si="4"/>
        <v>585.8974358974359</v>
      </c>
      <c r="L25" s="90">
        <f t="shared" si="5"/>
        <v>471.2250712250712</v>
      </c>
      <c r="M25" s="97">
        <f t="shared" si="0"/>
        <v>0</v>
      </c>
      <c r="N25" s="90">
        <f t="shared" si="6"/>
        <v>430.8167141500475</v>
      </c>
      <c r="O25">
        <v>702000</v>
      </c>
      <c r="P25">
        <v>988.32</v>
      </c>
    </row>
    <row r="26" spans="2:16" ht="15">
      <c r="B26" s="6">
        <v>4151</v>
      </c>
      <c r="C26" s="7">
        <v>2110</v>
      </c>
      <c r="D26" s="23">
        <v>1267</v>
      </c>
      <c r="E26" s="34">
        <v>4008</v>
      </c>
      <c r="F26" s="44">
        <v>3273</v>
      </c>
      <c r="G26" s="87"/>
      <c r="H26" s="90">
        <f t="shared" si="1"/>
        <v>591.3105413105413</v>
      </c>
      <c r="I26" s="90">
        <f t="shared" si="2"/>
        <v>300.5698005698006</v>
      </c>
      <c r="J26" s="90">
        <f t="shared" si="3"/>
        <v>180.48433048433048</v>
      </c>
      <c r="K26" s="90">
        <f t="shared" si="4"/>
        <v>570.9401709401709</v>
      </c>
      <c r="L26" s="90">
        <f t="shared" si="5"/>
        <v>466.2393162393162</v>
      </c>
      <c r="M26" s="97">
        <f t="shared" si="0"/>
        <v>0</v>
      </c>
      <c r="N26" s="90">
        <f t="shared" si="6"/>
        <v>458.54700854700855</v>
      </c>
      <c r="O26">
        <v>702000</v>
      </c>
      <c r="P26">
        <v>988.32</v>
      </c>
    </row>
    <row r="27" spans="2:16" ht="15">
      <c r="B27" s="6">
        <v>3910</v>
      </c>
      <c r="C27" s="7">
        <v>2226</v>
      </c>
      <c r="D27" s="23">
        <v>1589</v>
      </c>
      <c r="E27" s="34">
        <v>3462</v>
      </c>
      <c r="F27" s="44">
        <v>3025</v>
      </c>
      <c r="G27" s="87"/>
      <c r="H27" s="90">
        <f t="shared" si="1"/>
        <v>556.980056980057</v>
      </c>
      <c r="I27" s="90">
        <f t="shared" si="2"/>
        <v>317.0940170940171</v>
      </c>
      <c r="J27" s="90">
        <f t="shared" si="3"/>
        <v>226.35327635327636</v>
      </c>
      <c r="K27" s="90">
        <f t="shared" si="4"/>
        <v>493.16239316239313</v>
      </c>
      <c r="L27" s="90">
        <f t="shared" si="5"/>
        <v>430.9116809116809</v>
      </c>
      <c r="M27" s="97">
        <f t="shared" si="0"/>
        <v>0</v>
      </c>
      <c r="N27" s="90">
        <f t="shared" si="6"/>
        <v>456.1253561253561</v>
      </c>
      <c r="O27">
        <v>702000</v>
      </c>
      <c r="P27">
        <v>988.32</v>
      </c>
    </row>
    <row r="28" spans="2:16" ht="15">
      <c r="B28" s="6">
        <v>3780</v>
      </c>
      <c r="C28" s="7">
        <v>2760</v>
      </c>
      <c r="D28" s="23">
        <v>1877</v>
      </c>
      <c r="E28" s="34">
        <v>3176</v>
      </c>
      <c r="F28" s="44">
        <v>2945</v>
      </c>
      <c r="G28" s="87"/>
      <c r="H28" s="90">
        <f t="shared" si="1"/>
        <v>538.4615384615385</v>
      </c>
      <c r="I28" s="90">
        <f t="shared" si="2"/>
        <v>393.1623931623932</v>
      </c>
      <c r="J28" s="90">
        <f t="shared" si="3"/>
        <v>267.3789173789174</v>
      </c>
      <c r="K28" s="90">
        <f t="shared" si="4"/>
        <v>452.4216524216524</v>
      </c>
      <c r="L28" s="90">
        <f t="shared" si="5"/>
        <v>419.5156695156696</v>
      </c>
      <c r="M28" s="97">
        <f t="shared" si="0"/>
        <v>0</v>
      </c>
      <c r="N28" s="90">
        <f t="shared" si="6"/>
        <v>438.8888888888889</v>
      </c>
      <c r="O28">
        <v>702000</v>
      </c>
      <c r="P28">
        <v>988.32</v>
      </c>
    </row>
    <row r="29" spans="2:16" ht="15">
      <c r="B29" s="6">
        <v>3533</v>
      </c>
      <c r="C29" s="7">
        <v>2339</v>
      </c>
      <c r="D29" s="23">
        <v>2001</v>
      </c>
      <c r="E29" s="34">
        <v>2431</v>
      </c>
      <c r="F29" s="44">
        <v>2517</v>
      </c>
      <c r="G29" s="87"/>
      <c r="H29" s="90">
        <f t="shared" si="1"/>
        <v>503.2763532763533</v>
      </c>
      <c r="I29" s="90">
        <f t="shared" si="2"/>
        <v>333.1908831908832</v>
      </c>
      <c r="J29" s="90">
        <f t="shared" si="3"/>
        <v>285.04273504273505</v>
      </c>
      <c r="K29" s="90">
        <f t="shared" si="4"/>
        <v>346.2962962962963</v>
      </c>
      <c r="L29" s="90">
        <f t="shared" si="5"/>
        <v>358.54700854700855</v>
      </c>
      <c r="M29" s="97">
        <f t="shared" si="0"/>
        <v>0</v>
      </c>
      <c r="N29" s="90">
        <f t="shared" si="6"/>
        <v>402.99145299145295</v>
      </c>
      <c r="O29">
        <v>702000</v>
      </c>
      <c r="P29">
        <v>988.32</v>
      </c>
    </row>
    <row r="30" spans="2:16" ht="15">
      <c r="B30" s="6">
        <v>3499</v>
      </c>
      <c r="C30" s="7">
        <v>2336</v>
      </c>
      <c r="D30" s="23">
        <v>1515</v>
      </c>
      <c r="E30" s="34">
        <v>1740</v>
      </c>
      <c r="F30" s="44">
        <v>2194</v>
      </c>
      <c r="G30" s="87"/>
      <c r="H30" s="90">
        <f t="shared" si="1"/>
        <v>498.4330484330484</v>
      </c>
      <c r="I30" s="90">
        <f t="shared" si="2"/>
        <v>332.76353276353274</v>
      </c>
      <c r="J30" s="90">
        <f t="shared" si="3"/>
        <v>215.81196581196582</v>
      </c>
      <c r="K30" s="90">
        <f t="shared" si="4"/>
        <v>247.8632478632479</v>
      </c>
      <c r="L30" s="90">
        <f t="shared" si="5"/>
        <v>312.53561253561253</v>
      </c>
      <c r="M30" s="97">
        <f t="shared" si="0"/>
        <v>0</v>
      </c>
      <c r="N30" s="90">
        <f t="shared" si="6"/>
        <v>363.5327635327635</v>
      </c>
      <c r="O30">
        <v>702000</v>
      </c>
      <c r="P30">
        <v>988.32</v>
      </c>
    </row>
    <row r="31" spans="2:16" ht="15">
      <c r="B31" s="6">
        <v>2705</v>
      </c>
      <c r="C31" s="7">
        <v>1972</v>
      </c>
      <c r="D31" s="23">
        <v>1300</v>
      </c>
      <c r="E31" s="34">
        <v>879</v>
      </c>
      <c r="F31" s="44">
        <v>996</v>
      </c>
      <c r="G31" s="87"/>
      <c r="H31" s="90">
        <f t="shared" si="1"/>
        <v>385.32763532763533</v>
      </c>
      <c r="I31" s="90">
        <f t="shared" si="2"/>
        <v>280.9116809116809</v>
      </c>
      <c r="J31" s="90">
        <f t="shared" si="3"/>
        <v>185.1851851851852</v>
      </c>
      <c r="K31" s="90">
        <f t="shared" si="4"/>
        <v>125.21367521367522</v>
      </c>
      <c r="L31" s="90">
        <f t="shared" si="5"/>
        <v>141.8803418803419</v>
      </c>
      <c r="M31" s="97">
        <f t="shared" si="0"/>
        <v>0</v>
      </c>
      <c r="N31" s="90">
        <f t="shared" si="6"/>
        <v>270.98765432098764</v>
      </c>
      <c r="O31">
        <v>702000</v>
      </c>
      <c r="P31">
        <v>988.32</v>
      </c>
    </row>
    <row r="32" spans="2:16" ht="15">
      <c r="B32" s="6">
        <v>1412</v>
      </c>
      <c r="C32" s="7">
        <v>2240</v>
      </c>
      <c r="D32" s="23">
        <v>813</v>
      </c>
      <c r="E32" s="34">
        <v>1004</v>
      </c>
      <c r="F32" s="44"/>
      <c r="G32" s="87"/>
      <c r="H32" s="90">
        <f t="shared" si="1"/>
        <v>201.13960113960113</v>
      </c>
      <c r="I32" s="90">
        <f t="shared" si="2"/>
        <v>319.0883190883191</v>
      </c>
      <c r="J32" s="90">
        <f t="shared" si="3"/>
        <v>115.81196581196582</v>
      </c>
      <c r="K32" s="90">
        <f t="shared" si="4"/>
        <v>143.019943019943</v>
      </c>
      <c r="L32" s="90">
        <v>99</v>
      </c>
      <c r="M32" s="97">
        <f t="shared" si="0"/>
        <v>0</v>
      </c>
      <c r="N32" s="90">
        <f t="shared" si="6"/>
        <v>184.47198480531813</v>
      </c>
      <c r="O32">
        <v>702000</v>
      </c>
      <c r="P32">
        <v>988.32</v>
      </c>
    </row>
    <row r="33" spans="2:16" ht="15">
      <c r="B33" s="6">
        <v>2065</v>
      </c>
      <c r="C33" s="7">
        <v>1924</v>
      </c>
      <c r="D33" s="23">
        <v>930</v>
      </c>
      <c r="E33" s="34">
        <v>991</v>
      </c>
      <c r="F33" s="44"/>
      <c r="G33" s="87"/>
      <c r="H33" s="90">
        <f t="shared" si="1"/>
        <v>294.15954415954417</v>
      </c>
      <c r="I33" s="90">
        <f t="shared" si="2"/>
        <v>274.0740740740741</v>
      </c>
      <c r="J33" s="90">
        <f t="shared" si="3"/>
        <v>132.47863247863248</v>
      </c>
      <c r="K33" s="90">
        <f t="shared" si="4"/>
        <v>141.16809116809117</v>
      </c>
      <c r="L33" s="90">
        <f t="shared" si="5"/>
        <v>0</v>
      </c>
      <c r="M33" s="97">
        <f t="shared" si="0"/>
        <v>0</v>
      </c>
      <c r="N33" s="90">
        <f t="shared" si="6"/>
        <v>80.2934472934473</v>
      </c>
      <c r="O33">
        <v>702000</v>
      </c>
      <c r="P33">
        <v>988.32</v>
      </c>
    </row>
    <row r="34" spans="2:16" ht="15">
      <c r="B34" s="6">
        <v>2047</v>
      </c>
      <c r="C34" s="7">
        <v>1336</v>
      </c>
      <c r="D34" s="23">
        <v>1152</v>
      </c>
      <c r="E34" s="34">
        <v>929</v>
      </c>
      <c r="F34" s="44"/>
      <c r="G34" s="87"/>
      <c r="H34" s="90">
        <f t="shared" si="1"/>
        <v>291.59544159544157</v>
      </c>
      <c r="I34" s="90">
        <f t="shared" si="2"/>
        <v>190.31339031339033</v>
      </c>
      <c r="J34" s="90">
        <f t="shared" si="3"/>
        <v>164.1025641025641</v>
      </c>
      <c r="K34" s="90">
        <f t="shared" si="4"/>
        <v>132.33618233618233</v>
      </c>
      <c r="L34" s="90">
        <f t="shared" si="5"/>
        <v>0</v>
      </c>
      <c r="M34" s="97">
        <f t="shared" si="0"/>
        <v>0</v>
      </c>
      <c r="N34" s="90">
        <f t="shared" si="6"/>
        <v>33</v>
      </c>
      <c r="O34">
        <v>702000</v>
      </c>
      <c r="P34">
        <v>988.32</v>
      </c>
    </row>
    <row r="35" spans="2:16" ht="15">
      <c r="B35" s="6">
        <v>1637</v>
      </c>
      <c r="C35" s="7">
        <v>1072</v>
      </c>
      <c r="D35" s="23">
        <v>1089</v>
      </c>
      <c r="E35" s="34">
        <v>904</v>
      </c>
      <c r="F35" s="44"/>
      <c r="G35" s="87"/>
      <c r="H35" s="90">
        <f t="shared" si="1"/>
        <v>233.1908831908832</v>
      </c>
      <c r="I35" s="90">
        <f t="shared" si="2"/>
        <v>152.7065527065527</v>
      </c>
      <c r="J35" s="90">
        <f t="shared" si="3"/>
        <v>155.12820512820514</v>
      </c>
      <c r="K35" s="90">
        <f t="shared" si="4"/>
        <v>128.77492877492875</v>
      </c>
      <c r="L35" s="90">
        <f t="shared" si="5"/>
        <v>0</v>
      </c>
      <c r="M35" s="97">
        <f t="shared" si="0"/>
        <v>0</v>
      </c>
      <c r="N35" s="90">
        <f t="shared" si="6"/>
        <v>0</v>
      </c>
      <c r="O35">
        <v>702000</v>
      </c>
      <c r="P35">
        <v>988.32</v>
      </c>
    </row>
    <row r="36" spans="2:16" ht="15">
      <c r="B36" s="6">
        <v>1382</v>
      </c>
      <c r="C36" s="7">
        <v>1105</v>
      </c>
      <c r="D36" s="23">
        <v>1174</v>
      </c>
      <c r="E36" s="34">
        <v>1087</v>
      </c>
      <c r="F36" s="44"/>
      <c r="G36" s="87"/>
      <c r="H36" s="90">
        <f t="shared" si="1"/>
        <v>196.86609686609688</v>
      </c>
      <c r="I36" s="90">
        <f t="shared" si="2"/>
        <v>157.40740740740742</v>
      </c>
      <c r="J36" s="90">
        <f t="shared" si="3"/>
        <v>167.23646723646723</v>
      </c>
      <c r="K36" s="90">
        <f t="shared" si="4"/>
        <v>154.84330484330485</v>
      </c>
      <c r="L36" s="90">
        <f t="shared" si="5"/>
        <v>0</v>
      </c>
      <c r="M36" s="97">
        <f t="shared" si="0"/>
        <v>0</v>
      </c>
      <c r="N36" s="90">
        <f t="shared" si="6"/>
        <v>0</v>
      </c>
      <c r="O36">
        <v>702000</v>
      </c>
      <c r="P36">
        <v>988.32</v>
      </c>
    </row>
    <row r="37" spans="2:16" ht="15">
      <c r="B37" s="6">
        <v>1357</v>
      </c>
      <c r="C37" s="7">
        <v>1218</v>
      </c>
      <c r="D37" s="23">
        <v>937</v>
      </c>
      <c r="E37" s="34">
        <v>1007</v>
      </c>
      <c r="F37" s="44"/>
      <c r="G37" s="87"/>
      <c r="H37" s="90">
        <f t="shared" si="1"/>
        <v>193.3048433048433</v>
      </c>
      <c r="I37" s="90">
        <f t="shared" si="2"/>
        <v>173.5042735042735</v>
      </c>
      <c r="J37" s="90">
        <f t="shared" si="3"/>
        <v>133.47578347578346</v>
      </c>
      <c r="K37" s="90">
        <f t="shared" si="4"/>
        <v>143.44729344729345</v>
      </c>
      <c r="L37" s="90">
        <f t="shared" si="5"/>
        <v>0</v>
      </c>
      <c r="M37" s="97">
        <f t="shared" si="0"/>
        <v>0</v>
      </c>
      <c r="N37" s="90">
        <f t="shared" si="6"/>
        <v>0</v>
      </c>
      <c r="O37">
        <v>702000</v>
      </c>
      <c r="P37">
        <v>988.32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16.57421875" style="0" bestFit="1" customWidth="1"/>
    <col min="2" max="2" width="11.421875" style="0" customWidth="1"/>
    <col min="3" max="3" width="16.57421875" style="0" bestFit="1" customWidth="1"/>
    <col min="5" max="5" width="16.57421875" style="0" bestFit="1" customWidth="1"/>
    <col min="7" max="7" width="16.57421875" style="0" bestFit="1" customWidth="1"/>
    <col min="9" max="9" width="16.57421875" style="0" bestFit="1" customWidth="1"/>
  </cols>
  <sheetData>
    <row r="1" spans="1:10" ht="12.75">
      <c r="A1" s="54" t="s">
        <v>44</v>
      </c>
      <c r="B1" s="54"/>
      <c r="C1" s="54" t="s">
        <v>45</v>
      </c>
      <c r="D1" s="54"/>
      <c r="E1" s="54" t="s">
        <v>46</v>
      </c>
      <c r="F1" s="54"/>
      <c r="G1" s="54" t="s">
        <v>47</v>
      </c>
      <c r="H1" s="54"/>
      <c r="I1" s="54" t="s">
        <v>48</v>
      </c>
      <c r="J1" s="54"/>
    </row>
    <row r="2" spans="1:10" ht="12.7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12.75">
      <c r="A3" s="52" t="s">
        <v>49</v>
      </c>
      <c r="B3" s="52">
        <v>2598.757575757576</v>
      </c>
      <c r="C3" s="52" t="s">
        <v>49</v>
      </c>
      <c r="D3" s="52">
        <v>1626.1515151515152</v>
      </c>
      <c r="E3" s="52" t="s">
        <v>49</v>
      </c>
      <c r="F3" s="52">
        <v>1882.030303030303</v>
      </c>
      <c r="G3" s="52" t="s">
        <v>49</v>
      </c>
      <c r="H3" s="52">
        <v>2112.3636363636365</v>
      </c>
      <c r="I3" s="52" t="s">
        <v>49</v>
      </c>
      <c r="J3" s="52">
        <v>2314</v>
      </c>
    </row>
    <row r="4" spans="1:10" ht="12.75">
      <c r="A4" s="52" t="s">
        <v>50</v>
      </c>
      <c r="B4" s="52">
        <v>138.85625218013527</v>
      </c>
      <c r="C4" s="52" t="s">
        <v>50</v>
      </c>
      <c r="D4" s="52">
        <v>92.5470920381615</v>
      </c>
      <c r="E4" s="52" t="s">
        <v>50</v>
      </c>
      <c r="F4" s="52">
        <v>119.41806089012873</v>
      </c>
      <c r="G4" s="52" t="s">
        <v>50</v>
      </c>
      <c r="H4" s="52">
        <v>161.26960074776753</v>
      </c>
      <c r="I4" s="52" t="s">
        <v>50</v>
      </c>
      <c r="J4" s="52">
        <v>0</v>
      </c>
    </row>
    <row r="5" spans="1:11" ht="12.75">
      <c r="A5" s="52" t="s">
        <v>51</v>
      </c>
      <c r="B5" s="52">
        <v>2483</v>
      </c>
      <c r="C5" s="52" t="s">
        <v>51</v>
      </c>
      <c r="D5" s="52">
        <v>1731</v>
      </c>
      <c r="E5" s="52" t="s">
        <v>51</v>
      </c>
      <c r="F5" s="52">
        <v>1832</v>
      </c>
      <c r="G5" s="52" t="s">
        <v>51</v>
      </c>
      <c r="H5" s="52">
        <v>2206</v>
      </c>
      <c r="I5" s="52" t="s">
        <v>51</v>
      </c>
      <c r="J5" s="52">
        <v>2314</v>
      </c>
      <c r="K5">
        <f>(B5+D5+F5+H5)/4</f>
        <v>2063</v>
      </c>
    </row>
    <row r="6" spans="1:10" ht="12.75">
      <c r="A6" s="52" t="s">
        <v>52</v>
      </c>
      <c r="B6" s="52" t="e">
        <v>#N/A</v>
      </c>
      <c r="C6" s="52" t="s">
        <v>52</v>
      </c>
      <c r="D6" s="52" t="e">
        <v>#N/A</v>
      </c>
      <c r="E6" s="52" t="s">
        <v>52</v>
      </c>
      <c r="F6" s="52">
        <v>1589</v>
      </c>
      <c r="G6" s="52" t="s">
        <v>52</v>
      </c>
      <c r="H6" s="52" t="e">
        <v>#N/A</v>
      </c>
      <c r="I6" s="52" t="s">
        <v>52</v>
      </c>
      <c r="J6" s="52" t="e">
        <v>#N/A</v>
      </c>
    </row>
    <row r="7" spans="1:10" ht="12.75">
      <c r="A7" s="52" t="s">
        <v>53</v>
      </c>
      <c r="B7" s="52">
        <v>797.6684395122697</v>
      </c>
      <c r="C7" s="52" t="s">
        <v>53</v>
      </c>
      <c r="D7" s="52">
        <v>531.6425679681395</v>
      </c>
      <c r="E7" s="52" t="s">
        <v>53</v>
      </c>
      <c r="F7" s="52">
        <v>686.0045319114373</v>
      </c>
      <c r="G7" s="52" t="s">
        <v>53</v>
      </c>
      <c r="H7" s="52">
        <v>926.4233244777267</v>
      </c>
      <c r="I7" s="52" t="s">
        <v>53</v>
      </c>
      <c r="J7" s="52" t="e">
        <v>#DIV/0!</v>
      </c>
    </row>
    <row r="8" spans="1:10" ht="12.75">
      <c r="A8" s="52" t="s">
        <v>54</v>
      </c>
      <c r="B8" s="52">
        <v>636274.9393939395</v>
      </c>
      <c r="C8" s="52" t="s">
        <v>54</v>
      </c>
      <c r="D8" s="52">
        <v>282643.8200757578</v>
      </c>
      <c r="E8" s="52" t="s">
        <v>54</v>
      </c>
      <c r="F8" s="52">
        <v>470602.2178030303</v>
      </c>
      <c r="G8" s="52" t="s">
        <v>54</v>
      </c>
      <c r="H8" s="52">
        <v>858260.1761363633</v>
      </c>
      <c r="I8" s="52" t="s">
        <v>54</v>
      </c>
      <c r="J8" s="52" t="e">
        <v>#DIV/0!</v>
      </c>
    </row>
    <row r="9" spans="1:10" ht="12.75">
      <c r="A9" s="52" t="s">
        <v>55</v>
      </c>
      <c r="B9" s="52">
        <v>-0.759764726360955</v>
      </c>
      <c r="C9" s="52" t="s">
        <v>55</v>
      </c>
      <c r="D9" s="52">
        <v>-0.9983414846868435</v>
      </c>
      <c r="E9" s="52" t="s">
        <v>55</v>
      </c>
      <c r="F9" s="52">
        <v>-0.3831501407195841</v>
      </c>
      <c r="G9" s="52" t="s">
        <v>55</v>
      </c>
      <c r="H9" s="52">
        <v>-0.4782117604428655</v>
      </c>
      <c r="I9" s="52" t="s">
        <v>55</v>
      </c>
      <c r="J9" s="52" t="e">
        <v>#DIV/0!</v>
      </c>
    </row>
    <row r="10" spans="1:10" ht="12.75">
      <c r="A10" s="52" t="s">
        <v>56</v>
      </c>
      <c r="B10" s="52">
        <v>0.1845239337081536</v>
      </c>
      <c r="C10" s="52" t="s">
        <v>56</v>
      </c>
      <c r="D10" s="52">
        <v>0.08244355457197768</v>
      </c>
      <c r="E10" s="52" t="s">
        <v>56</v>
      </c>
      <c r="F10" s="52">
        <v>0.517857415035779</v>
      </c>
      <c r="G10" s="52" t="s">
        <v>56</v>
      </c>
      <c r="H10" s="52">
        <v>0.5085876680524171</v>
      </c>
      <c r="I10" s="52" t="s">
        <v>56</v>
      </c>
      <c r="J10" s="52" t="e">
        <v>#DIV/0!</v>
      </c>
    </row>
    <row r="11" spans="1:10" ht="12.75">
      <c r="A11" s="52" t="s">
        <v>57</v>
      </c>
      <c r="B11" s="52">
        <v>2794</v>
      </c>
      <c r="C11" s="52" t="s">
        <v>57</v>
      </c>
      <c r="D11" s="52">
        <v>2034</v>
      </c>
      <c r="E11" s="52" t="s">
        <v>57</v>
      </c>
      <c r="F11" s="52">
        <v>2672</v>
      </c>
      <c r="G11" s="52" t="s">
        <v>57</v>
      </c>
      <c r="H11" s="52">
        <v>3234</v>
      </c>
      <c r="I11" s="52" t="s">
        <v>57</v>
      </c>
      <c r="J11" s="52">
        <v>0</v>
      </c>
    </row>
    <row r="12" spans="1:14" ht="12.75">
      <c r="A12" s="55" t="s">
        <v>58</v>
      </c>
      <c r="B12" s="55">
        <v>1357</v>
      </c>
      <c r="C12" s="55" t="s">
        <v>58</v>
      </c>
      <c r="D12" s="55">
        <v>726</v>
      </c>
      <c r="E12" s="55" t="s">
        <v>58</v>
      </c>
      <c r="F12" s="55">
        <v>813</v>
      </c>
      <c r="G12" s="55" t="s">
        <v>58</v>
      </c>
      <c r="H12" s="55">
        <v>879</v>
      </c>
      <c r="I12" s="55" t="s">
        <v>58</v>
      </c>
      <c r="J12" s="55">
        <v>2314</v>
      </c>
      <c r="K12">
        <f>(B12+D12+F12+H12)/4</f>
        <v>943.75</v>
      </c>
      <c r="L12">
        <f>B12+D12+F12+H12+J12</f>
        <v>6089</v>
      </c>
      <c r="M12">
        <f>L12/5</f>
        <v>1217.8</v>
      </c>
      <c r="N12">
        <f>M12*100000/702000</f>
        <v>173.4757834757835</v>
      </c>
    </row>
    <row r="13" spans="1:14" ht="12.75">
      <c r="A13" s="56" t="s">
        <v>59</v>
      </c>
      <c r="B13" s="56">
        <v>4151</v>
      </c>
      <c r="C13" s="56" t="s">
        <v>59</v>
      </c>
      <c r="D13" s="56">
        <v>2760</v>
      </c>
      <c r="E13" s="56" t="s">
        <v>59</v>
      </c>
      <c r="F13" s="56">
        <v>3485</v>
      </c>
      <c r="G13" s="56" t="s">
        <v>59</v>
      </c>
      <c r="H13" s="56">
        <v>4113</v>
      </c>
      <c r="I13" s="56" t="s">
        <v>59</v>
      </c>
      <c r="J13" s="56">
        <v>2314</v>
      </c>
      <c r="K13">
        <f>(B13+D13+F13+H13)/4</f>
        <v>3627.25</v>
      </c>
      <c r="L13">
        <f>B13+D13+F13+H13+J13</f>
        <v>16823</v>
      </c>
      <c r="N13">
        <f>L14*100/702</f>
        <v>479.2877492877493</v>
      </c>
    </row>
    <row r="14" spans="1:12" ht="12.75">
      <c r="A14" s="52" t="s">
        <v>60</v>
      </c>
      <c r="B14" s="52">
        <v>85759</v>
      </c>
      <c r="C14" s="52" t="s">
        <v>60</v>
      </c>
      <c r="D14" s="52">
        <v>53663</v>
      </c>
      <c r="E14" s="52" t="s">
        <v>60</v>
      </c>
      <c r="F14" s="52">
        <v>62107</v>
      </c>
      <c r="G14" s="52" t="s">
        <v>60</v>
      </c>
      <c r="H14" s="52">
        <v>69708</v>
      </c>
      <c r="I14" s="52" t="s">
        <v>60</v>
      </c>
      <c r="J14" s="52">
        <v>2314</v>
      </c>
      <c r="L14">
        <f>L13/5</f>
        <v>3364.6</v>
      </c>
    </row>
    <row r="15" spans="1:10" ht="12.75">
      <c r="A15" s="52" t="s">
        <v>61</v>
      </c>
      <c r="B15" s="52">
        <v>33</v>
      </c>
      <c r="C15" s="52" t="s">
        <v>61</v>
      </c>
      <c r="D15" s="52">
        <v>33</v>
      </c>
      <c r="E15" s="52" t="s">
        <v>61</v>
      </c>
      <c r="F15" s="52">
        <v>33</v>
      </c>
      <c r="G15" s="52" t="s">
        <v>61</v>
      </c>
      <c r="H15" s="52">
        <v>33</v>
      </c>
      <c r="I15" s="52" t="s">
        <v>61</v>
      </c>
      <c r="J15" s="52">
        <v>1</v>
      </c>
    </row>
    <row r="16" spans="1:10" ht="12.75">
      <c r="A16" s="52" t="s">
        <v>62</v>
      </c>
      <c r="B16" s="52">
        <v>4151</v>
      </c>
      <c r="C16" s="52" t="s">
        <v>62</v>
      </c>
      <c r="D16" s="52">
        <v>2760</v>
      </c>
      <c r="E16" s="52" t="s">
        <v>62</v>
      </c>
      <c r="F16" s="52">
        <v>3485</v>
      </c>
      <c r="G16" s="52" t="s">
        <v>62</v>
      </c>
      <c r="H16" s="52">
        <v>4113</v>
      </c>
      <c r="I16" s="52" t="s">
        <v>62</v>
      </c>
      <c r="J16" s="52">
        <v>2314</v>
      </c>
    </row>
    <row r="17" spans="1:10" ht="13.5" thickBot="1">
      <c r="A17" s="53" t="s">
        <v>63</v>
      </c>
      <c r="B17" s="53">
        <v>1357</v>
      </c>
      <c r="C17" s="53" t="s">
        <v>63</v>
      </c>
      <c r="D17" s="53">
        <v>726</v>
      </c>
      <c r="E17" s="53" t="s">
        <v>63</v>
      </c>
      <c r="F17" s="53">
        <v>813</v>
      </c>
      <c r="G17" s="53" t="s">
        <v>63</v>
      </c>
      <c r="H17" s="53">
        <v>879</v>
      </c>
      <c r="I17" s="53" t="s">
        <v>63</v>
      </c>
      <c r="J17" s="53">
        <v>2314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AH47"/>
  <sheetViews>
    <sheetView zoomScalePageLayoutView="0" workbookViewId="0" topLeftCell="AB1">
      <selection activeCell="B16" sqref="B16:S16"/>
    </sheetView>
  </sheetViews>
  <sheetFormatPr defaultColWidth="9.140625" defaultRowHeight="12.75"/>
  <cols>
    <col min="2" max="2" width="10.421875" style="0" customWidth="1"/>
    <col min="3" max="3" width="11.57421875" style="0" customWidth="1"/>
    <col min="4" max="4" width="11.421875" style="0" customWidth="1"/>
    <col min="5" max="5" width="11.57421875" style="0" customWidth="1"/>
    <col min="6" max="7" width="12.57421875" style="0" customWidth="1"/>
    <col min="18" max="19" width="12.28125" style="0" customWidth="1"/>
    <col min="20" max="22" width="11.140625" style="0" bestFit="1" customWidth="1"/>
    <col min="23" max="23" width="11.7109375" style="0" bestFit="1" customWidth="1"/>
    <col min="24" max="24" width="12.28125" style="0" bestFit="1" customWidth="1"/>
    <col min="25" max="25" width="12.28125" style="0" customWidth="1"/>
    <col min="26" max="26" width="13.28125" style="0" bestFit="1" customWidth="1"/>
    <col min="32" max="32" width="12.28125" style="0" bestFit="1" customWidth="1"/>
    <col min="33" max="33" width="12.28125" style="0" customWidth="1"/>
  </cols>
  <sheetData>
    <row r="4" spans="2:33" ht="15.75" thickBot="1">
      <c r="B4" s="66" t="s">
        <v>5</v>
      </c>
      <c r="C4" s="67" t="s">
        <v>6</v>
      </c>
      <c r="D4" s="68" t="s">
        <v>7</v>
      </c>
      <c r="E4" s="69" t="s">
        <v>8</v>
      </c>
      <c r="F4" s="70" t="s">
        <v>43</v>
      </c>
      <c r="G4" s="70"/>
      <c r="H4" s="66" t="s">
        <v>5</v>
      </c>
      <c r="I4" s="67" t="s">
        <v>6</v>
      </c>
      <c r="J4" s="71" t="s">
        <v>7</v>
      </c>
      <c r="K4" s="69" t="s">
        <v>8</v>
      </c>
      <c r="L4" s="70" t="s">
        <v>43</v>
      </c>
      <c r="M4" s="70"/>
      <c r="N4" s="66" t="s">
        <v>5</v>
      </c>
      <c r="O4" s="72" t="s">
        <v>6</v>
      </c>
      <c r="P4" s="73" t="s">
        <v>7</v>
      </c>
      <c r="Q4" s="74" t="s">
        <v>8</v>
      </c>
      <c r="R4" s="70" t="s">
        <v>43</v>
      </c>
      <c r="S4" s="70" t="s">
        <v>194</v>
      </c>
      <c r="T4" s="14" t="s">
        <v>5</v>
      </c>
      <c r="U4" s="15" t="s">
        <v>6</v>
      </c>
      <c r="V4" s="36" t="s">
        <v>7</v>
      </c>
      <c r="W4" s="38" t="s">
        <v>8</v>
      </c>
      <c r="X4" s="40" t="s">
        <v>43</v>
      </c>
      <c r="Y4" s="84"/>
      <c r="Z4" t="s">
        <v>65</v>
      </c>
      <c r="AA4" t="s">
        <v>66</v>
      </c>
      <c r="AB4" s="14" t="s">
        <v>5</v>
      </c>
      <c r="AC4" s="15" t="s">
        <v>6</v>
      </c>
      <c r="AD4" s="36" t="s">
        <v>7</v>
      </c>
      <c r="AE4" s="38" t="s">
        <v>8</v>
      </c>
      <c r="AF4" s="40" t="s">
        <v>43</v>
      </c>
      <c r="AG4" s="84" t="s">
        <v>191</v>
      </c>
    </row>
    <row r="5" spans="2:19" ht="15">
      <c r="B5" s="2"/>
      <c r="C5" s="3"/>
      <c r="D5" s="21"/>
      <c r="E5" s="32"/>
      <c r="F5" s="42"/>
      <c r="G5" s="42"/>
      <c r="H5" s="2"/>
      <c r="I5" s="3"/>
      <c r="J5" s="65"/>
      <c r="K5" s="32"/>
      <c r="L5" s="42"/>
      <c r="M5" s="42"/>
      <c r="N5" s="2"/>
      <c r="O5" s="3"/>
      <c r="P5" s="65"/>
      <c r="Q5" s="75"/>
      <c r="R5" s="42"/>
      <c r="S5" s="84"/>
    </row>
    <row r="6" spans="1:33" ht="15">
      <c r="A6">
        <v>1</v>
      </c>
      <c r="B6" s="2">
        <v>2255</v>
      </c>
      <c r="C6" s="3">
        <v>874</v>
      </c>
      <c r="D6" s="21">
        <v>1974</v>
      </c>
      <c r="E6" s="32">
        <v>2509</v>
      </c>
      <c r="F6" s="76">
        <v>2314</v>
      </c>
      <c r="G6" s="101">
        <v>2648</v>
      </c>
      <c r="H6" s="2">
        <v>244</v>
      </c>
      <c r="I6" s="3">
        <v>118</v>
      </c>
      <c r="J6" s="65">
        <v>245</v>
      </c>
      <c r="K6" s="77">
        <v>340</v>
      </c>
      <c r="L6" s="76">
        <v>278</v>
      </c>
      <c r="M6" s="101">
        <v>309</v>
      </c>
      <c r="N6" s="2">
        <v>0</v>
      </c>
      <c r="O6" s="3">
        <v>0</v>
      </c>
      <c r="P6" s="78">
        <v>0</v>
      </c>
      <c r="Q6" s="77">
        <v>0</v>
      </c>
      <c r="R6" s="76">
        <v>0</v>
      </c>
      <c r="S6" s="104">
        <v>1</v>
      </c>
      <c r="T6">
        <f>B6+H6+N6</f>
        <v>2499</v>
      </c>
      <c r="U6">
        <f>C6+I6+O6</f>
        <v>992</v>
      </c>
      <c r="V6">
        <f>D6+J6+P6</f>
        <v>2219</v>
      </c>
      <c r="W6">
        <f>E6+K6+Q6</f>
        <v>2849</v>
      </c>
      <c r="X6">
        <f>F6+L6+R6</f>
        <v>2592</v>
      </c>
      <c r="Y6">
        <f>comparativ!G7+comparativ!M7+comparativ!S7</f>
        <v>2958</v>
      </c>
      <c r="Z6">
        <v>735</v>
      </c>
      <c r="AA6">
        <v>702000</v>
      </c>
      <c r="AB6">
        <f>T6/AA6*100000</f>
        <v>355.98290598290595</v>
      </c>
      <c r="AC6">
        <f>U6/AA6*100000</f>
        <v>141.3105413105413</v>
      </c>
      <c r="AD6">
        <f>V6/AA6*100000</f>
        <v>316.0968660968661</v>
      </c>
      <c r="AE6">
        <f>W6/AA6*100000</f>
        <v>405.84045584045583</v>
      </c>
      <c r="AF6">
        <f>X6/AA6*100000</f>
        <v>369.2307692307692</v>
      </c>
      <c r="AG6">
        <f>Y6/AA6*100000</f>
        <v>421.36752136752136</v>
      </c>
    </row>
    <row r="7" spans="1:33" ht="15">
      <c r="A7">
        <v>2</v>
      </c>
      <c r="B7" s="2">
        <v>2623</v>
      </c>
      <c r="C7" s="3">
        <v>1749</v>
      </c>
      <c r="D7" s="21">
        <v>2610</v>
      </c>
      <c r="E7" s="32">
        <v>2342</v>
      </c>
      <c r="F7" s="76">
        <v>2487</v>
      </c>
      <c r="G7" s="101">
        <v>3373</v>
      </c>
      <c r="H7" s="2">
        <v>263</v>
      </c>
      <c r="I7" s="3">
        <v>226</v>
      </c>
      <c r="J7" s="65">
        <v>467</v>
      </c>
      <c r="K7" s="77">
        <v>319</v>
      </c>
      <c r="L7" s="76">
        <v>406</v>
      </c>
      <c r="M7" s="101">
        <v>409</v>
      </c>
      <c r="N7" s="2">
        <v>0</v>
      </c>
      <c r="O7" s="3">
        <v>0</v>
      </c>
      <c r="P7" s="78">
        <v>0</v>
      </c>
      <c r="Q7" s="77">
        <v>0</v>
      </c>
      <c r="R7" s="76">
        <v>0</v>
      </c>
      <c r="S7" s="104">
        <v>5</v>
      </c>
      <c r="T7">
        <f aca="true" t="shared" si="0" ref="T7:T38">B7+H7+N7</f>
        <v>2886</v>
      </c>
      <c r="U7">
        <f aca="true" t="shared" si="1" ref="U7:U38">C7+I7+O7</f>
        <v>1975</v>
      </c>
      <c r="V7">
        <f aca="true" t="shared" si="2" ref="V7:V38">D7+J7+P7</f>
        <v>3077</v>
      </c>
      <c r="W7">
        <f aca="true" t="shared" si="3" ref="W7:W38">E7+K7+Q7</f>
        <v>2661</v>
      </c>
      <c r="X7">
        <f aca="true" t="shared" si="4" ref="X7:X39">F7+L7+R7</f>
        <v>2893</v>
      </c>
      <c r="Y7">
        <f>comparativ!G8+comparativ!M8+comparativ!S8</f>
        <v>3787</v>
      </c>
      <c r="Z7">
        <v>988.32</v>
      </c>
      <c r="AA7">
        <v>702000</v>
      </c>
      <c r="AB7">
        <f aca="true" t="shared" si="5" ref="AB7:AB37">T7/AA7*100000</f>
        <v>411.11111111111114</v>
      </c>
      <c r="AC7">
        <f aca="true" t="shared" si="6" ref="AC7:AC38">U7/AA7*100000</f>
        <v>281.33903133903135</v>
      </c>
      <c r="AD7">
        <f aca="true" t="shared" si="7" ref="AD7:AD38">V7/AA7*100000</f>
        <v>438.31908831908834</v>
      </c>
      <c r="AE7">
        <f aca="true" t="shared" si="8" ref="AE7:AE39">W7/AA7*100000</f>
        <v>379.0598290598291</v>
      </c>
      <c r="AF7">
        <f aca="true" t="shared" si="9" ref="AF7:AF38">X7/AA7*100000</f>
        <v>412.1082621082621</v>
      </c>
      <c r="AG7">
        <f aca="true" t="shared" si="10" ref="AG7:AG39">Y7/AA7*100000</f>
        <v>539.4586894586895</v>
      </c>
    </row>
    <row r="8" spans="1:33" ht="15">
      <c r="A8">
        <v>3</v>
      </c>
      <c r="B8" s="2">
        <v>2389</v>
      </c>
      <c r="C8" s="3">
        <v>2115</v>
      </c>
      <c r="D8" s="21">
        <v>2803</v>
      </c>
      <c r="E8" s="32">
        <v>2403</v>
      </c>
      <c r="F8" s="76">
        <v>2114</v>
      </c>
      <c r="G8" s="101">
        <v>3021</v>
      </c>
      <c r="H8" s="2">
        <v>295</v>
      </c>
      <c r="I8" s="3">
        <v>313</v>
      </c>
      <c r="J8" s="65">
        <v>524</v>
      </c>
      <c r="K8" s="77">
        <v>417</v>
      </c>
      <c r="L8" s="76">
        <v>293</v>
      </c>
      <c r="M8" s="101">
        <v>438</v>
      </c>
      <c r="N8" s="2">
        <v>0</v>
      </c>
      <c r="O8" s="3">
        <v>0</v>
      </c>
      <c r="P8" s="78">
        <v>0</v>
      </c>
      <c r="Q8" s="77">
        <v>0</v>
      </c>
      <c r="R8" s="76">
        <v>0</v>
      </c>
      <c r="S8" s="104">
        <v>1</v>
      </c>
      <c r="T8">
        <f t="shared" si="0"/>
        <v>2684</v>
      </c>
      <c r="U8">
        <f t="shared" si="1"/>
        <v>2428</v>
      </c>
      <c r="V8">
        <f t="shared" si="2"/>
        <v>3327</v>
      </c>
      <c r="W8">
        <f t="shared" si="3"/>
        <v>2820</v>
      </c>
      <c r="X8">
        <f t="shared" si="4"/>
        <v>2407</v>
      </c>
      <c r="Y8">
        <f>comparativ!G9+comparativ!M9+comparativ!S9</f>
        <v>3460</v>
      </c>
      <c r="Z8">
        <v>988.32</v>
      </c>
      <c r="AA8">
        <v>702000</v>
      </c>
      <c r="AB8">
        <f t="shared" si="5"/>
        <v>382.33618233618233</v>
      </c>
      <c r="AC8">
        <f t="shared" si="6"/>
        <v>345.8689458689459</v>
      </c>
      <c r="AD8">
        <f t="shared" si="7"/>
        <v>473.9316239316239</v>
      </c>
      <c r="AE8">
        <f t="shared" si="8"/>
        <v>401.7094017094017</v>
      </c>
      <c r="AF8">
        <f t="shared" si="9"/>
        <v>342.8774928774929</v>
      </c>
      <c r="AG8">
        <f t="shared" si="10"/>
        <v>492.8774928774929</v>
      </c>
    </row>
    <row r="9" spans="1:33" ht="15">
      <c r="A9">
        <v>4</v>
      </c>
      <c r="B9" s="2">
        <v>2405</v>
      </c>
      <c r="C9" s="3">
        <v>1731</v>
      </c>
      <c r="D9" s="21">
        <v>2960</v>
      </c>
      <c r="E9" s="32">
        <v>2290</v>
      </c>
      <c r="F9" s="76">
        <v>2456</v>
      </c>
      <c r="G9" s="101">
        <v>2977</v>
      </c>
      <c r="H9" s="2">
        <v>321</v>
      </c>
      <c r="I9" s="3">
        <v>310</v>
      </c>
      <c r="J9" s="65">
        <v>539</v>
      </c>
      <c r="K9" s="77">
        <v>408</v>
      </c>
      <c r="L9" s="76">
        <v>367</v>
      </c>
      <c r="M9" s="101">
        <v>461</v>
      </c>
      <c r="N9" s="2">
        <v>0</v>
      </c>
      <c r="O9" s="3">
        <v>0</v>
      </c>
      <c r="P9" s="78">
        <v>0</v>
      </c>
      <c r="Q9" s="77">
        <v>0</v>
      </c>
      <c r="R9" s="76">
        <v>0</v>
      </c>
      <c r="S9" s="104">
        <v>0</v>
      </c>
      <c r="T9">
        <f t="shared" si="0"/>
        <v>2726</v>
      </c>
      <c r="U9">
        <f t="shared" si="1"/>
        <v>2041</v>
      </c>
      <c r="V9">
        <f t="shared" si="2"/>
        <v>3499</v>
      </c>
      <c r="W9">
        <f t="shared" si="3"/>
        <v>2698</v>
      </c>
      <c r="X9">
        <f t="shared" si="4"/>
        <v>2823</v>
      </c>
      <c r="Y9" s="90">
        <f>comparativ!G10+comparativ!M10+comparativ!S10</f>
        <v>3438</v>
      </c>
      <c r="Z9">
        <v>988.32</v>
      </c>
      <c r="AA9">
        <v>702000</v>
      </c>
      <c r="AB9">
        <f t="shared" si="5"/>
        <v>388.31908831908834</v>
      </c>
      <c r="AC9">
        <f t="shared" si="6"/>
        <v>290.74074074074076</v>
      </c>
      <c r="AD9">
        <f t="shared" si="7"/>
        <v>498.4330484330484</v>
      </c>
      <c r="AE9">
        <f t="shared" si="8"/>
        <v>384.3304843304843</v>
      </c>
      <c r="AF9">
        <f t="shared" si="9"/>
        <v>402.1367521367522</v>
      </c>
      <c r="AG9">
        <f t="shared" si="10"/>
        <v>489.7435897435898</v>
      </c>
    </row>
    <row r="10" spans="1:33" ht="15">
      <c r="A10">
        <v>5</v>
      </c>
      <c r="B10" s="2">
        <v>2435</v>
      </c>
      <c r="C10" s="3">
        <v>1802</v>
      </c>
      <c r="D10" s="21">
        <v>2181</v>
      </c>
      <c r="E10" s="32">
        <v>1921</v>
      </c>
      <c r="F10" s="76">
        <v>2180</v>
      </c>
      <c r="G10" s="101">
        <v>2845</v>
      </c>
      <c r="H10" s="2">
        <v>309</v>
      </c>
      <c r="I10" s="3">
        <v>264</v>
      </c>
      <c r="J10" s="65">
        <v>435</v>
      </c>
      <c r="K10" s="77">
        <v>342</v>
      </c>
      <c r="L10" s="76">
        <v>282</v>
      </c>
      <c r="M10" s="101">
        <v>395</v>
      </c>
      <c r="N10" s="2">
        <v>0</v>
      </c>
      <c r="O10" s="3">
        <v>0</v>
      </c>
      <c r="P10" s="78">
        <v>0</v>
      </c>
      <c r="Q10" s="77">
        <v>0</v>
      </c>
      <c r="R10" s="76">
        <v>0</v>
      </c>
      <c r="S10" s="104">
        <v>0</v>
      </c>
      <c r="T10">
        <f t="shared" si="0"/>
        <v>2744</v>
      </c>
      <c r="U10">
        <f t="shared" si="1"/>
        <v>2066</v>
      </c>
      <c r="V10">
        <f t="shared" si="2"/>
        <v>2616</v>
      </c>
      <c r="W10">
        <f t="shared" si="3"/>
        <v>2263</v>
      </c>
      <c r="X10">
        <f t="shared" si="4"/>
        <v>2462</v>
      </c>
      <c r="Y10">
        <f>comparativ!G11+comparativ!M11+comparativ!S11</f>
        <v>3240</v>
      </c>
      <c r="Z10">
        <v>988.32</v>
      </c>
      <c r="AA10">
        <v>702000</v>
      </c>
      <c r="AB10">
        <f t="shared" si="5"/>
        <v>390.8831908831909</v>
      </c>
      <c r="AC10">
        <f t="shared" si="6"/>
        <v>294.30199430199434</v>
      </c>
      <c r="AD10">
        <f t="shared" si="7"/>
        <v>372.6495726495727</v>
      </c>
      <c r="AE10">
        <f t="shared" si="8"/>
        <v>322.3646723646724</v>
      </c>
      <c r="AF10">
        <f t="shared" si="9"/>
        <v>350.71225071225075</v>
      </c>
      <c r="AG10">
        <f t="shared" si="10"/>
        <v>461.5384615384616</v>
      </c>
    </row>
    <row r="11" spans="1:33" ht="15">
      <c r="A11">
        <v>6</v>
      </c>
      <c r="B11" s="2">
        <v>2478</v>
      </c>
      <c r="C11" s="3">
        <v>1811</v>
      </c>
      <c r="D11" s="21">
        <v>2516</v>
      </c>
      <c r="E11" s="32">
        <v>2058</v>
      </c>
      <c r="F11" s="76">
        <v>2295</v>
      </c>
      <c r="G11" s="102">
        <v>2596</v>
      </c>
      <c r="H11" s="2">
        <v>335</v>
      </c>
      <c r="I11" s="3">
        <v>266</v>
      </c>
      <c r="J11" s="78">
        <v>437</v>
      </c>
      <c r="K11" s="77">
        <v>354</v>
      </c>
      <c r="L11" s="76">
        <v>426</v>
      </c>
      <c r="M11" s="102">
        <v>483</v>
      </c>
      <c r="N11" s="2">
        <v>0</v>
      </c>
      <c r="O11" s="3">
        <v>0</v>
      </c>
      <c r="P11" s="78">
        <v>0</v>
      </c>
      <c r="Q11" s="77">
        <v>0</v>
      </c>
      <c r="R11" s="76">
        <v>0</v>
      </c>
      <c r="S11" s="104">
        <v>3</v>
      </c>
      <c r="T11">
        <f t="shared" si="0"/>
        <v>2813</v>
      </c>
      <c r="U11">
        <f t="shared" si="1"/>
        <v>2077</v>
      </c>
      <c r="V11">
        <f t="shared" si="2"/>
        <v>2953</v>
      </c>
      <c r="W11">
        <f t="shared" si="3"/>
        <v>2412</v>
      </c>
      <c r="X11">
        <f t="shared" si="4"/>
        <v>2721</v>
      </c>
      <c r="Y11">
        <f>comparativ!G12+comparativ!M12+comparativ!S12</f>
        <v>3082</v>
      </c>
      <c r="Z11">
        <v>988.32</v>
      </c>
      <c r="AA11">
        <v>702000</v>
      </c>
      <c r="AB11">
        <f t="shared" si="5"/>
        <v>400.71225071225075</v>
      </c>
      <c r="AC11">
        <f t="shared" si="6"/>
        <v>295.8689458689459</v>
      </c>
      <c r="AD11">
        <f t="shared" si="7"/>
        <v>420.65527065527067</v>
      </c>
      <c r="AE11">
        <f t="shared" si="8"/>
        <v>343.5897435897436</v>
      </c>
      <c r="AF11">
        <f t="shared" si="9"/>
        <v>387.6068376068376</v>
      </c>
      <c r="AG11">
        <f t="shared" si="10"/>
        <v>439.031339031339</v>
      </c>
    </row>
    <row r="12" spans="1:33" ht="15">
      <c r="A12">
        <v>7</v>
      </c>
      <c r="B12" s="2">
        <v>2380</v>
      </c>
      <c r="C12" s="3">
        <v>1974</v>
      </c>
      <c r="D12" s="21">
        <v>2106</v>
      </c>
      <c r="E12" s="32">
        <v>2243</v>
      </c>
      <c r="F12" s="76">
        <v>2325</v>
      </c>
      <c r="G12" s="102">
        <v>2726</v>
      </c>
      <c r="H12" s="2">
        <v>312</v>
      </c>
      <c r="I12" s="3">
        <v>362</v>
      </c>
      <c r="J12" s="78">
        <v>487</v>
      </c>
      <c r="K12" s="77">
        <v>438</v>
      </c>
      <c r="L12" s="76">
        <v>394</v>
      </c>
      <c r="M12" s="102">
        <v>468</v>
      </c>
      <c r="N12" s="2">
        <v>0</v>
      </c>
      <c r="O12" s="3">
        <v>0</v>
      </c>
      <c r="P12" s="78">
        <v>0</v>
      </c>
      <c r="Q12" s="77">
        <v>0</v>
      </c>
      <c r="R12" s="76">
        <v>0</v>
      </c>
      <c r="S12" s="104">
        <v>0</v>
      </c>
      <c r="T12">
        <f t="shared" si="0"/>
        <v>2692</v>
      </c>
      <c r="U12">
        <f t="shared" si="1"/>
        <v>2336</v>
      </c>
      <c r="V12">
        <f t="shared" si="2"/>
        <v>2593</v>
      </c>
      <c r="W12">
        <f t="shared" si="3"/>
        <v>2681</v>
      </c>
      <c r="X12">
        <f t="shared" si="4"/>
        <v>2719</v>
      </c>
      <c r="Y12">
        <f>comparativ!G13+comparativ!M13+comparativ!S13</f>
        <v>3194</v>
      </c>
      <c r="Z12">
        <v>988.32</v>
      </c>
      <c r="AA12">
        <v>702000</v>
      </c>
      <c r="AB12">
        <f t="shared" si="5"/>
        <v>383.4757834757835</v>
      </c>
      <c r="AC12">
        <f t="shared" si="6"/>
        <v>332.76353276353274</v>
      </c>
      <c r="AD12">
        <f t="shared" si="7"/>
        <v>369.3732193732194</v>
      </c>
      <c r="AE12">
        <f t="shared" si="8"/>
        <v>381.9088319088319</v>
      </c>
      <c r="AF12">
        <f t="shared" si="9"/>
        <v>387.3219373219373</v>
      </c>
      <c r="AG12">
        <f t="shared" si="10"/>
        <v>454.985754985755</v>
      </c>
    </row>
    <row r="13" spans="1:33" ht="15">
      <c r="A13">
        <v>8</v>
      </c>
      <c r="B13" s="2">
        <v>2438</v>
      </c>
      <c r="C13" s="3">
        <v>974</v>
      </c>
      <c r="D13" s="21">
        <v>2431</v>
      </c>
      <c r="E13" s="32">
        <v>2206</v>
      </c>
      <c r="F13" s="76">
        <v>2462</v>
      </c>
      <c r="G13" s="102">
        <v>2666</v>
      </c>
      <c r="H13" s="2">
        <v>257</v>
      </c>
      <c r="I13" s="3">
        <v>258</v>
      </c>
      <c r="J13" s="78">
        <v>463</v>
      </c>
      <c r="K13" s="77">
        <v>379</v>
      </c>
      <c r="L13" s="76">
        <v>380</v>
      </c>
      <c r="M13" s="102">
        <v>467</v>
      </c>
      <c r="N13" s="2">
        <v>0</v>
      </c>
      <c r="O13" s="3">
        <v>0</v>
      </c>
      <c r="P13" s="78">
        <v>0</v>
      </c>
      <c r="Q13" s="77">
        <v>0</v>
      </c>
      <c r="R13" s="76">
        <v>0</v>
      </c>
      <c r="S13" s="104">
        <v>4</v>
      </c>
      <c r="T13">
        <f t="shared" si="0"/>
        <v>2695</v>
      </c>
      <c r="U13">
        <f t="shared" si="1"/>
        <v>1232</v>
      </c>
      <c r="V13">
        <f t="shared" si="2"/>
        <v>2894</v>
      </c>
      <c r="W13">
        <f t="shared" si="3"/>
        <v>2585</v>
      </c>
      <c r="X13">
        <f t="shared" si="4"/>
        <v>2842</v>
      </c>
      <c r="Y13">
        <f>comparativ!G14+comparativ!M14+comparativ!S14</f>
        <v>3137</v>
      </c>
      <c r="Z13">
        <v>988.32</v>
      </c>
      <c r="AA13">
        <v>702000</v>
      </c>
      <c r="AB13">
        <f t="shared" si="5"/>
        <v>383.9031339031339</v>
      </c>
      <c r="AC13">
        <f t="shared" si="6"/>
        <v>175.4985754985755</v>
      </c>
      <c r="AD13">
        <f t="shared" si="7"/>
        <v>412.25071225071224</v>
      </c>
      <c r="AE13">
        <f t="shared" si="8"/>
        <v>368.23361823361824</v>
      </c>
      <c r="AF13">
        <f t="shared" si="9"/>
        <v>404.8433048433048</v>
      </c>
      <c r="AG13">
        <f t="shared" si="10"/>
        <v>446.8660968660968</v>
      </c>
    </row>
    <row r="14" spans="1:33" ht="15">
      <c r="A14">
        <v>9</v>
      </c>
      <c r="B14" s="2">
        <v>1773</v>
      </c>
      <c r="C14" s="3">
        <v>726</v>
      </c>
      <c r="D14" s="21">
        <v>1619</v>
      </c>
      <c r="E14" s="32">
        <v>1665</v>
      </c>
      <c r="F14" s="76">
        <v>1798</v>
      </c>
      <c r="G14" s="101">
        <v>2669</v>
      </c>
      <c r="H14" s="2">
        <v>214</v>
      </c>
      <c r="I14" s="3">
        <v>257</v>
      </c>
      <c r="J14" s="65">
        <v>411</v>
      </c>
      <c r="K14" s="77">
        <v>358</v>
      </c>
      <c r="L14" s="76">
        <v>304</v>
      </c>
      <c r="M14" s="101">
        <v>541</v>
      </c>
      <c r="N14" s="2">
        <v>0</v>
      </c>
      <c r="O14" s="3">
        <v>0</v>
      </c>
      <c r="P14" s="78">
        <v>0</v>
      </c>
      <c r="Q14" s="77">
        <v>0</v>
      </c>
      <c r="R14" s="76">
        <v>0</v>
      </c>
      <c r="S14" s="104">
        <v>4</v>
      </c>
      <c r="T14">
        <f t="shared" si="0"/>
        <v>1987</v>
      </c>
      <c r="U14">
        <f t="shared" si="1"/>
        <v>983</v>
      </c>
      <c r="V14">
        <f t="shared" si="2"/>
        <v>2030</v>
      </c>
      <c r="W14">
        <f t="shared" si="3"/>
        <v>2023</v>
      </c>
      <c r="X14">
        <f t="shared" si="4"/>
        <v>2102</v>
      </c>
      <c r="Y14">
        <f>comparativ!G15+comparativ!M15+comparativ!S15</f>
        <v>3214</v>
      </c>
      <c r="Z14">
        <v>988.32</v>
      </c>
      <c r="AA14">
        <v>702000</v>
      </c>
      <c r="AB14">
        <f t="shared" si="5"/>
        <v>283.048433048433</v>
      </c>
      <c r="AC14">
        <f t="shared" si="6"/>
        <v>140.02849002849004</v>
      </c>
      <c r="AD14">
        <f t="shared" si="7"/>
        <v>289.17378917378915</v>
      </c>
      <c r="AE14">
        <f t="shared" si="8"/>
        <v>288.1766381766382</v>
      </c>
      <c r="AF14">
        <f t="shared" si="9"/>
        <v>299.4301994301994</v>
      </c>
      <c r="AG14">
        <f t="shared" si="10"/>
        <v>457.8347578347578</v>
      </c>
    </row>
    <row r="15" spans="1:33" ht="15">
      <c r="A15">
        <v>10</v>
      </c>
      <c r="B15" s="2">
        <v>2483</v>
      </c>
      <c r="C15" s="3">
        <v>1238</v>
      </c>
      <c r="D15" s="21">
        <v>1991</v>
      </c>
      <c r="E15" s="32">
        <v>2251</v>
      </c>
      <c r="F15" s="76">
        <v>2270</v>
      </c>
      <c r="G15" s="103">
        <v>3148</v>
      </c>
      <c r="H15" s="2">
        <v>303</v>
      </c>
      <c r="I15" s="3">
        <v>209</v>
      </c>
      <c r="J15" s="78">
        <v>470</v>
      </c>
      <c r="K15" s="77">
        <v>388</v>
      </c>
      <c r="L15" s="76">
        <v>377</v>
      </c>
      <c r="M15" s="103">
        <v>484</v>
      </c>
      <c r="N15" s="2">
        <v>0</v>
      </c>
      <c r="O15" s="3">
        <v>0</v>
      </c>
      <c r="P15" s="78">
        <v>0</v>
      </c>
      <c r="Q15" s="77">
        <v>0</v>
      </c>
      <c r="R15" s="76">
        <v>0</v>
      </c>
      <c r="S15" s="104">
        <v>3</v>
      </c>
      <c r="T15">
        <f t="shared" si="0"/>
        <v>2786</v>
      </c>
      <c r="U15">
        <f t="shared" si="1"/>
        <v>1447</v>
      </c>
      <c r="V15">
        <f t="shared" si="2"/>
        <v>2461</v>
      </c>
      <c r="W15">
        <f t="shared" si="3"/>
        <v>2639</v>
      </c>
      <c r="X15">
        <f t="shared" si="4"/>
        <v>2647</v>
      </c>
      <c r="Y15">
        <f>comparativ!G16+comparativ!M16+comparativ!S16</f>
        <v>3635</v>
      </c>
      <c r="Z15">
        <v>988.32</v>
      </c>
      <c r="AA15">
        <v>702000</v>
      </c>
      <c r="AB15">
        <f t="shared" si="5"/>
        <v>396.8660968660969</v>
      </c>
      <c r="AC15">
        <f t="shared" si="6"/>
        <v>206.12535612535612</v>
      </c>
      <c r="AD15">
        <f t="shared" si="7"/>
        <v>350.5698005698006</v>
      </c>
      <c r="AE15">
        <f t="shared" si="8"/>
        <v>375.9259259259259</v>
      </c>
      <c r="AF15">
        <f t="shared" si="9"/>
        <v>377.0655270655271</v>
      </c>
      <c r="AG15">
        <f t="shared" si="10"/>
        <v>517.8062678062678</v>
      </c>
    </row>
    <row r="16" spans="1:33" ht="15">
      <c r="A16">
        <v>11</v>
      </c>
      <c r="B16" s="105">
        <v>2577</v>
      </c>
      <c r="C16" s="106">
        <v>1747</v>
      </c>
      <c r="D16" s="108">
        <v>1832</v>
      </c>
      <c r="E16" s="110">
        <v>2356</v>
      </c>
      <c r="F16" s="111">
        <v>2260</v>
      </c>
      <c r="G16" s="102">
        <v>3329</v>
      </c>
      <c r="H16" s="105">
        <v>336</v>
      </c>
      <c r="I16" s="106">
        <v>284</v>
      </c>
      <c r="J16" s="108">
        <v>448</v>
      </c>
      <c r="K16" s="110">
        <v>383</v>
      </c>
      <c r="L16" s="111">
        <v>387</v>
      </c>
      <c r="M16" s="102">
        <v>644</v>
      </c>
      <c r="N16" s="105">
        <v>0</v>
      </c>
      <c r="O16" s="107">
        <v>0</v>
      </c>
      <c r="P16" s="109">
        <v>0</v>
      </c>
      <c r="Q16" s="63">
        <v>0</v>
      </c>
      <c r="R16" s="64">
        <v>0</v>
      </c>
      <c r="S16" s="104">
        <v>11</v>
      </c>
      <c r="T16">
        <f t="shared" si="0"/>
        <v>2913</v>
      </c>
      <c r="U16">
        <f t="shared" si="1"/>
        <v>2031</v>
      </c>
      <c r="V16">
        <f t="shared" si="2"/>
        <v>2280</v>
      </c>
      <c r="W16">
        <f t="shared" si="3"/>
        <v>2739</v>
      </c>
      <c r="X16">
        <f t="shared" si="4"/>
        <v>2647</v>
      </c>
      <c r="Y16">
        <f>comparativ!G17+comparativ!M17+comparativ!S17</f>
        <v>3984</v>
      </c>
      <c r="Z16">
        <v>988.32</v>
      </c>
      <c r="AA16">
        <v>702000</v>
      </c>
      <c r="AB16">
        <f t="shared" si="5"/>
        <v>414.95726495726495</v>
      </c>
      <c r="AC16">
        <f t="shared" si="6"/>
        <v>289.3162393162393</v>
      </c>
      <c r="AD16">
        <f t="shared" si="7"/>
        <v>324.78632478632477</v>
      </c>
      <c r="AE16">
        <f t="shared" si="8"/>
        <v>390.1709401709402</v>
      </c>
      <c r="AF16">
        <f t="shared" si="9"/>
        <v>377.0655270655271</v>
      </c>
      <c r="AG16">
        <f t="shared" si="10"/>
        <v>567.5213675213676</v>
      </c>
    </row>
    <row r="17" spans="1:33" ht="15">
      <c r="A17">
        <v>12</v>
      </c>
      <c r="B17" s="2">
        <v>2653</v>
      </c>
      <c r="C17" s="3">
        <v>1511</v>
      </c>
      <c r="D17" s="21">
        <v>1266</v>
      </c>
      <c r="E17" s="32">
        <v>1417</v>
      </c>
      <c r="F17" s="76">
        <v>1617</v>
      </c>
      <c r="G17" s="76"/>
      <c r="H17" s="2">
        <v>362</v>
      </c>
      <c r="I17" s="3">
        <v>226</v>
      </c>
      <c r="J17" s="65">
        <v>344</v>
      </c>
      <c r="K17" s="77">
        <v>231</v>
      </c>
      <c r="L17" s="76">
        <v>353</v>
      </c>
      <c r="M17" s="76"/>
      <c r="N17" s="2">
        <v>0</v>
      </c>
      <c r="O17" s="3">
        <v>0</v>
      </c>
      <c r="P17" s="78">
        <v>6</v>
      </c>
      <c r="Q17" s="77">
        <v>0</v>
      </c>
      <c r="R17" s="76">
        <v>0</v>
      </c>
      <c r="S17" s="98"/>
      <c r="T17">
        <f t="shared" si="0"/>
        <v>3015</v>
      </c>
      <c r="U17">
        <f t="shared" si="1"/>
        <v>1737</v>
      </c>
      <c r="V17">
        <f t="shared" si="2"/>
        <v>1616</v>
      </c>
      <c r="W17">
        <f t="shared" si="3"/>
        <v>1648</v>
      </c>
      <c r="X17">
        <f t="shared" si="4"/>
        <v>1970</v>
      </c>
      <c r="Y17">
        <f>comparativ!G18+comparativ!M18+comparativ!S18</f>
        <v>3373</v>
      </c>
      <c r="Z17">
        <v>988.32</v>
      </c>
      <c r="AA17">
        <v>702000</v>
      </c>
      <c r="AB17">
        <f t="shared" si="5"/>
        <v>429.48717948717945</v>
      </c>
      <c r="AC17">
        <f t="shared" si="6"/>
        <v>247.43589743589743</v>
      </c>
      <c r="AD17">
        <f t="shared" si="7"/>
        <v>230.1994301994302</v>
      </c>
      <c r="AE17">
        <f t="shared" si="8"/>
        <v>234.75783475783476</v>
      </c>
      <c r="AF17">
        <f t="shared" si="9"/>
        <v>280.62678062678066</v>
      </c>
      <c r="AG17">
        <f t="shared" si="10"/>
        <v>480.4843304843305</v>
      </c>
    </row>
    <row r="18" spans="1:33" ht="15">
      <c r="A18">
        <v>13</v>
      </c>
      <c r="B18" s="2">
        <v>1509</v>
      </c>
      <c r="C18" s="3">
        <v>1106</v>
      </c>
      <c r="D18" s="21">
        <v>1589</v>
      </c>
      <c r="E18" s="32">
        <v>1165</v>
      </c>
      <c r="F18" s="76">
        <v>1157</v>
      </c>
      <c r="G18" s="76"/>
      <c r="H18" s="2">
        <v>281</v>
      </c>
      <c r="I18" s="3">
        <v>345</v>
      </c>
      <c r="J18" s="78">
        <v>479</v>
      </c>
      <c r="K18" s="77">
        <v>342</v>
      </c>
      <c r="L18" s="76">
        <v>269</v>
      </c>
      <c r="M18" s="76"/>
      <c r="N18" s="2">
        <v>0</v>
      </c>
      <c r="O18" s="3">
        <v>0</v>
      </c>
      <c r="P18" s="78">
        <v>0</v>
      </c>
      <c r="Q18" s="77">
        <v>0</v>
      </c>
      <c r="R18" s="76">
        <v>0</v>
      </c>
      <c r="S18" s="98"/>
      <c r="T18">
        <f t="shared" si="0"/>
        <v>1790</v>
      </c>
      <c r="U18">
        <f t="shared" si="1"/>
        <v>1451</v>
      </c>
      <c r="V18">
        <f t="shared" si="2"/>
        <v>2068</v>
      </c>
      <c r="W18">
        <f t="shared" si="3"/>
        <v>1507</v>
      </c>
      <c r="X18">
        <f t="shared" si="4"/>
        <v>1426</v>
      </c>
      <c r="Y18">
        <f>comparativ!G19+comparativ!M19+comparativ!S19</f>
        <v>2472</v>
      </c>
      <c r="Z18">
        <v>988.32</v>
      </c>
      <c r="AA18">
        <v>702000</v>
      </c>
      <c r="AB18">
        <f t="shared" si="5"/>
        <v>254.98575498575497</v>
      </c>
      <c r="AC18">
        <f t="shared" si="6"/>
        <v>206.6951566951567</v>
      </c>
      <c r="AD18">
        <f t="shared" si="7"/>
        <v>294.58689458689463</v>
      </c>
      <c r="AE18">
        <f t="shared" si="8"/>
        <v>214.67236467236467</v>
      </c>
      <c r="AF18">
        <f t="shared" si="9"/>
        <v>203.13390313390312</v>
      </c>
      <c r="AG18">
        <f t="shared" si="10"/>
        <v>352.13675213675214</v>
      </c>
    </row>
    <row r="19" spans="1:33" ht="15">
      <c r="A19">
        <v>14</v>
      </c>
      <c r="B19" s="2">
        <v>1452</v>
      </c>
      <c r="C19" s="3">
        <v>907</v>
      </c>
      <c r="D19" s="21">
        <v>1596</v>
      </c>
      <c r="E19" s="32">
        <v>1391</v>
      </c>
      <c r="F19" s="76">
        <v>1390</v>
      </c>
      <c r="G19" s="76"/>
      <c r="H19" s="2">
        <v>244</v>
      </c>
      <c r="I19" s="3">
        <v>204</v>
      </c>
      <c r="J19" s="78">
        <v>339</v>
      </c>
      <c r="K19" s="77">
        <v>235</v>
      </c>
      <c r="L19" s="76">
        <v>275</v>
      </c>
      <c r="M19" s="76"/>
      <c r="N19" s="2">
        <v>0</v>
      </c>
      <c r="O19" s="3">
        <v>0</v>
      </c>
      <c r="P19" s="78">
        <v>7</v>
      </c>
      <c r="Q19" s="77">
        <v>0</v>
      </c>
      <c r="R19" s="76">
        <v>0</v>
      </c>
      <c r="S19" s="98"/>
      <c r="T19">
        <f t="shared" si="0"/>
        <v>1696</v>
      </c>
      <c r="U19">
        <f t="shared" si="1"/>
        <v>1111</v>
      </c>
      <c r="V19">
        <f t="shared" si="2"/>
        <v>1942</v>
      </c>
      <c r="W19">
        <f t="shared" si="3"/>
        <v>1626</v>
      </c>
      <c r="X19">
        <f t="shared" si="4"/>
        <v>1665</v>
      </c>
      <c r="Y19">
        <f>comparativ!G20+comparativ!M20+comparativ!S20</f>
        <v>0</v>
      </c>
      <c r="Z19">
        <v>988.32</v>
      </c>
      <c r="AA19">
        <v>702000</v>
      </c>
      <c r="AB19">
        <f t="shared" si="5"/>
        <v>241.5954415954416</v>
      </c>
      <c r="AC19">
        <f t="shared" si="6"/>
        <v>158.26210826210826</v>
      </c>
      <c r="AD19">
        <f t="shared" si="7"/>
        <v>276.6381766381766</v>
      </c>
      <c r="AE19">
        <f t="shared" si="8"/>
        <v>231.62393162393164</v>
      </c>
      <c r="AF19">
        <f t="shared" si="9"/>
        <v>237.17948717948718</v>
      </c>
      <c r="AG19">
        <f t="shared" si="10"/>
        <v>0</v>
      </c>
    </row>
    <row r="20" spans="1:33" ht="15">
      <c r="A20">
        <v>15</v>
      </c>
      <c r="B20" s="2">
        <v>2637</v>
      </c>
      <c r="C20" s="3">
        <v>985</v>
      </c>
      <c r="D20" s="21">
        <v>2066</v>
      </c>
      <c r="E20" s="32">
        <v>1570</v>
      </c>
      <c r="F20" s="76">
        <v>1977</v>
      </c>
      <c r="G20" s="76"/>
      <c r="H20" s="2">
        <v>358</v>
      </c>
      <c r="I20" s="3">
        <v>291</v>
      </c>
      <c r="J20" s="78">
        <v>564</v>
      </c>
      <c r="K20" s="77">
        <v>416</v>
      </c>
      <c r="L20" s="76">
        <v>457</v>
      </c>
      <c r="M20" s="76"/>
      <c r="N20" s="2">
        <v>0</v>
      </c>
      <c r="O20" s="3">
        <v>0</v>
      </c>
      <c r="P20" s="78">
        <v>10</v>
      </c>
      <c r="Q20" s="77">
        <v>0</v>
      </c>
      <c r="R20" s="76">
        <v>0</v>
      </c>
      <c r="S20" s="98"/>
      <c r="T20">
        <f t="shared" si="0"/>
        <v>2995</v>
      </c>
      <c r="U20">
        <f t="shared" si="1"/>
        <v>1276</v>
      </c>
      <c r="V20">
        <f t="shared" si="2"/>
        <v>2640</v>
      </c>
      <c r="W20">
        <f t="shared" si="3"/>
        <v>1986</v>
      </c>
      <c r="X20">
        <f t="shared" si="4"/>
        <v>2434</v>
      </c>
      <c r="Y20">
        <f>comparativ!G21+comparativ!M21+comparativ!S21</f>
        <v>0</v>
      </c>
      <c r="Z20">
        <v>988.32</v>
      </c>
      <c r="AA20">
        <v>702000</v>
      </c>
      <c r="AB20">
        <f t="shared" si="5"/>
        <v>426.6381766381767</v>
      </c>
      <c r="AC20">
        <f t="shared" si="6"/>
        <v>181.76638176638176</v>
      </c>
      <c r="AD20">
        <f t="shared" si="7"/>
        <v>376.06837606837604</v>
      </c>
      <c r="AE20">
        <f t="shared" si="8"/>
        <v>282.9059829059829</v>
      </c>
      <c r="AF20">
        <f t="shared" si="9"/>
        <v>346.7236467236467</v>
      </c>
      <c r="AG20">
        <f t="shared" si="10"/>
        <v>0</v>
      </c>
    </row>
    <row r="21" spans="1:33" ht="15">
      <c r="A21">
        <v>16</v>
      </c>
      <c r="B21" s="2">
        <v>2807</v>
      </c>
      <c r="C21" s="3">
        <v>1082</v>
      </c>
      <c r="D21" s="21">
        <v>2881</v>
      </c>
      <c r="E21" s="32">
        <v>1818</v>
      </c>
      <c r="F21" s="76">
        <v>2628</v>
      </c>
      <c r="G21" s="76"/>
      <c r="H21" s="2">
        <v>319</v>
      </c>
      <c r="I21" s="3">
        <v>311</v>
      </c>
      <c r="J21" s="78">
        <v>543</v>
      </c>
      <c r="K21" s="77">
        <v>461</v>
      </c>
      <c r="L21" s="76">
        <v>480</v>
      </c>
      <c r="M21" s="76"/>
      <c r="N21" s="2">
        <v>0</v>
      </c>
      <c r="O21" s="3">
        <v>0</v>
      </c>
      <c r="P21" s="78">
        <v>7</v>
      </c>
      <c r="Q21" s="77">
        <v>0</v>
      </c>
      <c r="R21" s="76">
        <v>25</v>
      </c>
      <c r="S21" s="98"/>
      <c r="T21">
        <f t="shared" si="0"/>
        <v>3126</v>
      </c>
      <c r="U21">
        <f t="shared" si="1"/>
        <v>1393</v>
      </c>
      <c r="V21">
        <f t="shared" si="2"/>
        <v>3431</v>
      </c>
      <c r="W21">
        <f t="shared" si="3"/>
        <v>2279</v>
      </c>
      <c r="X21">
        <f t="shared" si="4"/>
        <v>3133</v>
      </c>
      <c r="Y21">
        <f>comparativ!G22+comparativ!M22+comparativ!S22</f>
        <v>0</v>
      </c>
      <c r="Z21">
        <v>988.32</v>
      </c>
      <c r="AA21">
        <v>702000</v>
      </c>
      <c r="AB21">
        <f t="shared" si="5"/>
        <v>445.2991452991453</v>
      </c>
      <c r="AC21">
        <f t="shared" si="6"/>
        <v>198.43304843304844</v>
      </c>
      <c r="AD21">
        <f t="shared" si="7"/>
        <v>488.74643874643874</v>
      </c>
      <c r="AE21">
        <f t="shared" si="8"/>
        <v>324.6438746438746</v>
      </c>
      <c r="AF21">
        <f t="shared" si="9"/>
        <v>446.2962962962963</v>
      </c>
      <c r="AG21">
        <f t="shared" si="10"/>
        <v>0</v>
      </c>
    </row>
    <row r="22" spans="1:33" ht="15">
      <c r="A22">
        <v>17</v>
      </c>
      <c r="B22" s="2">
        <v>2967</v>
      </c>
      <c r="C22" s="3">
        <v>1115</v>
      </c>
      <c r="D22" s="21">
        <v>3485</v>
      </c>
      <c r="E22" s="32">
        <v>2513</v>
      </c>
      <c r="F22" s="76">
        <v>3669</v>
      </c>
      <c r="G22" s="76"/>
      <c r="H22" s="2">
        <v>365</v>
      </c>
      <c r="I22" s="3">
        <v>226</v>
      </c>
      <c r="J22" s="78">
        <v>577</v>
      </c>
      <c r="K22" s="77">
        <v>533</v>
      </c>
      <c r="L22" s="76">
        <v>533</v>
      </c>
      <c r="M22" s="76"/>
      <c r="N22" s="2">
        <v>0</v>
      </c>
      <c r="O22" s="3">
        <v>0</v>
      </c>
      <c r="P22" s="78">
        <v>8</v>
      </c>
      <c r="Q22" s="77">
        <v>9</v>
      </c>
      <c r="R22" s="76">
        <v>92</v>
      </c>
      <c r="S22" s="98"/>
      <c r="T22">
        <f t="shared" si="0"/>
        <v>3332</v>
      </c>
      <c r="U22">
        <f t="shared" si="1"/>
        <v>1341</v>
      </c>
      <c r="V22">
        <f t="shared" si="2"/>
        <v>4070</v>
      </c>
      <c r="W22">
        <f t="shared" si="3"/>
        <v>3055</v>
      </c>
      <c r="X22">
        <f t="shared" si="4"/>
        <v>4294</v>
      </c>
      <c r="Y22">
        <f>comparativ!G23+comparativ!M23+comparativ!S23</f>
        <v>0</v>
      </c>
      <c r="Z22">
        <v>988.32</v>
      </c>
      <c r="AA22">
        <v>702000</v>
      </c>
      <c r="AB22">
        <f t="shared" si="5"/>
        <v>474.64387464387465</v>
      </c>
      <c r="AC22">
        <f t="shared" si="6"/>
        <v>191.02564102564102</v>
      </c>
      <c r="AD22">
        <f t="shared" si="7"/>
        <v>579.7720797720798</v>
      </c>
      <c r="AE22">
        <f t="shared" si="8"/>
        <v>435.18518518518516</v>
      </c>
      <c r="AF22">
        <f t="shared" si="9"/>
        <v>611.6809116809117</v>
      </c>
      <c r="AG22">
        <f t="shared" si="10"/>
        <v>0</v>
      </c>
    </row>
    <row r="23" spans="1:33" ht="15">
      <c r="A23">
        <v>18</v>
      </c>
      <c r="B23" s="2">
        <v>3369</v>
      </c>
      <c r="C23" s="3">
        <v>1726</v>
      </c>
      <c r="D23" s="21">
        <v>3152</v>
      </c>
      <c r="E23" s="32">
        <v>2888</v>
      </c>
      <c r="F23" s="76">
        <v>4209</v>
      </c>
      <c r="G23" s="76"/>
      <c r="H23" s="2">
        <v>610</v>
      </c>
      <c r="I23" s="3">
        <v>387</v>
      </c>
      <c r="J23" s="78">
        <v>683</v>
      </c>
      <c r="K23" s="77">
        <v>685</v>
      </c>
      <c r="L23" s="76">
        <v>732</v>
      </c>
      <c r="M23" s="76"/>
      <c r="N23" s="2">
        <v>1</v>
      </c>
      <c r="O23" s="3">
        <v>0</v>
      </c>
      <c r="P23" s="78">
        <v>6</v>
      </c>
      <c r="Q23" s="77">
        <v>16</v>
      </c>
      <c r="R23" s="76">
        <v>288</v>
      </c>
      <c r="S23" s="98"/>
      <c r="T23">
        <f t="shared" si="0"/>
        <v>3980</v>
      </c>
      <c r="U23">
        <f t="shared" si="1"/>
        <v>2113</v>
      </c>
      <c r="V23">
        <f t="shared" si="2"/>
        <v>3841</v>
      </c>
      <c r="W23">
        <f t="shared" si="3"/>
        <v>3589</v>
      </c>
      <c r="X23">
        <f t="shared" si="4"/>
        <v>5229</v>
      </c>
      <c r="Y23">
        <f>comparativ!G24+comparativ!M24+comparativ!S24</f>
        <v>0</v>
      </c>
      <c r="Z23">
        <v>988.32</v>
      </c>
      <c r="AA23">
        <v>702000</v>
      </c>
      <c r="AB23">
        <f t="shared" si="5"/>
        <v>566.951566951567</v>
      </c>
      <c r="AC23">
        <f t="shared" si="6"/>
        <v>300.997150997151</v>
      </c>
      <c r="AD23">
        <f t="shared" si="7"/>
        <v>547.1509971509971</v>
      </c>
      <c r="AE23">
        <f t="shared" si="8"/>
        <v>511.2535612535612</v>
      </c>
      <c r="AF23">
        <f t="shared" si="9"/>
        <v>744.8717948717948</v>
      </c>
      <c r="AG23">
        <f t="shared" si="10"/>
        <v>0</v>
      </c>
    </row>
    <row r="24" spans="1:33" ht="15">
      <c r="A24">
        <v>19</v>
      </c>
      <c r="B24" s="2">
        <v>3301</v>
      </c>
      <c r="C24" s="3">
        <v>1830</v>
      </c>
      <c r="D24" s="21">
        <v>2167</v>
      </c>
      <c r="E24" s="32">
        <v>3329</v>
      </c>
      <c r="F24" s="76">
        <v>2689</v>
      </c>
      <c r="G24" s="76"/>
      <c r="H24" s="2">
        <v>529</v>
      </c>
      <c r="I24" s="3">
        <v>393</v>
      </c>
      <c r="J24" s="78">
        <v>529</v>
      </c>
      <c r="K24" s="77">
        <v>748</v>
      </c>
      <c r="L24" s="76">
        <v>556</v>
      </c>
      <c r="M24" s="76"/>
      <c r="N24" s="2">
        <v>2</v>
      </c>
      <c r="O24" s="3">
        <v>8</v>
      </c>
      <c r="P24" s="78">
        <v>8</v>
      </c>
      <c r="Q24" s="77">
        <v>30</v>
      </c>
      <c r="R24" s="76">
        <v>341</v>
      </c>
      <c r="S24" s="98"/>
      <c r="T24">
        <f t="shared" si="0"/>
        <v>3832</v>
      </c>
      <c r="U24">
        <f t="shared" si="1"/>
        <v>2231</v>
      </c>
      <c r="V24">
        <f t="shared" si="2"/>
        <v>2704</v>
      </c>
      <c r="W24">
        <f t="shared" si="3"/>
        <v>4107</v>
      </c>
      <c r="X24">
        <f t="shared" si="4"/>
        <v>3586</v>
      </c>
      <c r="Y24">
        <f>comparativ!G25+comparativ!M25+comparativ!S25</f>
        <v>0</v>
      </c>
      <c r="Z24">
        <v>988.32</v>
      </c>
      <c r="AA24">
        <v>702000</v>
      </c>
      <c r="AB24">
        <f t="shared" si="5"/>
        <v>545.8689458689458</v>
      </c>
      <c r="AC24">
        <f t="shared" si="6"/>
        <v>317.80626780626784</v>
      </c>
      <c r="AD24">
        <f t="shared" si="7"/>
        <v>385.1851851851852</v>
      </c>
      <c r="AE24">
        <f t="shared" si="8"/>
        <v>585.042735042735</v>
      </c>
      <c r="AF24">
        <f t="shared" si="9"/>
        <v>510.8262108262108</v>
      </c>
      <c r="AG24">
        <f t="shared" si="10"/>
        <v>0</v>
      </c>
    </row>
    <row r="25" spans="1:33" ht="15">
      <c r="A25">
        <v>20</v>
      </c>
      <c r="B25" s="2">
        <v>3455</v>
      </c>
      <c r="C25" s="3">
        <v>1692</v>
      </c>
      <c r="D25" s="21">
        <v>1771</v>
      </c>
      <c r="E25" s="32">
        <v>3642</v>
      </c>
      <c r="F25" s="76">
        <v>3076</v>
      </c>
      <c r="G25" s="76"/>
      <c r="H25" s="2">
        <v>532</v>
      </c>
      <c r="I25" s="3">
        <v>408</v>
      </c>
      <c r="J25" s="78">
        <v>445</v>
      </c>
      <c r="K25" s="77">
        <v>795</v>
      </c>
      <c r="L25" s="76">
        <v>601</v>
      </c>
      <c r="M25" s="76"/>
      <c r="N25" s="2">
        <v>2</v>
      </c>
      <c r="O25" s="3">
        <v>1</v>
      </c>
      <c r="P25" s="78">
        <v>6</v>
      </c>
      <c r="Q25" s="77">
        <v>37</v>
      </c>
      <c r="R25" s="76">
        <v>237</v>
      </c>
      <c r="S25" s="98"/>
      <c r="T25">
        <f t="shared" si="0"/>
        <v>3989</v>
      </c>
      <c r="U25">
        <f t="shared" si="1"/>
        <v>2101</v>
      </c>
      <c r="V25">
        <f t="shared" si="2"/>
        <v>2222</v>
      </c>
      <c r="W25">
        <f t="shared" si="3"/>
        <v>4474</v>
      </c>
      <c r="X25">
        <f t="shared" si="4"/>
        <v>3914</v>
      </c>
      <c r="Y25">
        <f>comparativ!G26+comparativ!M26+comparativ!S26</f>
        <v>0</v>
      </c>
      <c r="Z25">
        <v>988.32</v>
      </c>
      <c r="AA25">
        <v>702000</v>
      </c>
      <c r="AB25">
        <f t="shared" si="5"/>
        <v>568.2336182336182</v>
      </c>
      <c r="AC25">
        <f t="shared" si="6"/>
        <v>299.2877492877493</v>
      </c>
      <c r="AD25">
        <f t="shared" si="7"/>
        <v>316.5242165242165</v>
      </c>
      <c r="AE25">
        <f t="shared" si="8"/>
        <v>637.3219373219373</v>
      </c>
      <c r="AF25">
        <f t="shared" si="9"/>
        <v>557.5498575498576</v>
      </c>
      <c r="AG25">
        <f t="shared" si="10"/>
        <v>0</v>
      </c>
    </row>
    <row r="26" spans="1:33" ht="15">
      <c r="A26">
        <v>21</v>
      </c>
      <c r="B26" s="2">
        <v>3895</v>
      </c>
      <c r="C26" s="3">
        <v>2330</v>
      </c>
      <c r="D26" s="21">
        <v>1467</v>
      </c>
      <c r="E26" s="32">
        <v>4113</v>
      </c>
      <c r="F26" s="76">
        <v>3308</v>
      </c>
      <c r="G26" s="76"/>
      <c r="H26" s="2">
        <v>544</v>
      </c>
      <c r="I26" s="3">
        <v>397</v>
      </c>
      <c r="J26" s="78">
        <v>342</v>
      </c>
      <c r="K26" s="77">
        <v>743</v>
      </c>
      <c r="L26" s="76">
        <v>461</v>
      </c>
      <c r="M26" s="76"/>
      <c r="N26" s="2">
        <v>0</v>
      </c>
      <c r="O26" s="3">
        <v>2</v>
      </c>
      <c r="P26" s="78">
        <v>2</v>
      </c>
      <c r="Q26" s="77">
        <v>23</v>
      </c>
      <c r="R26" s="76">
        <v>177</v>
      </c>
      <c r="S26" s="98"/>
      <c r="T26">
        <f t="shared" si="0"/>
        <v>4439</v>
      </c>
      <c r="U26">
        <f t="shared" si="1"/>
        <v>2729</v>
      </c>
      <c r="V26">
        <f t="shared" si="2"/>
        <v>1811</v>
      </c>
      <c r="W26">
        <f t="shared" si="3"/>
        <v>4879</v>
      </c>
      <c r="X26">
        <f t="shared" si="4"/>
        <v>3946</v>
      </c>
      <c r="Y26">
        <f>comparativ!G27+comparativ!M27+comparativ!S27</f>
        <v>0</v>
      </c>
      <c r="Z26">
        <v>988.32</v>
      </c>
      <c r="AA26">
        <v>702000</v>
      </c>
      <c r="AB26">
        <f t="shared" si="5"/>
        <v>632.3361823361823</v>
      </c>
      <c r="AC26">
        <f t="shared" si="6"/>
        <v>388.74643874643874</v>
      </c>
      <c r="AD26">
        <f t="shared" si="7"/>
        <v>257.97720797720797</v>
      </c>
      <c r="AE26">
        <f t="shared" si="8"/>
        <v>695.014245014245</v>
      </c>
      <c r="AF26">
        <f t="shared" si="9"/>
        <v>562.1082621082621</v>
      </c>
      <c r="AG26">
        <f t="shared" si="10"/>
        <v>0</v>
      </c>
    </row>
    <row r="27" spans="1:33" ht="15">
      <c r="A27">
        <v>22</v>
      </c>
      <c r="B27" s="2">
        <v>4151</v>
      </c>
      <c r="C27" s="3">
        <v>2110</v>
      </c>
      <c r="D27" s="21">
        <v>1267</v>
      </c>
      <c r="E27" s="32">
        <v>4008</v>
      </c>
      <c r="F27" s="76">
        <v>3273</v>
      </c>
      <c r="G27" s="76"/>
      <c r="H27" s="2">
        <v>594</v>
      </c>
      <c r="I27" s="3">
        <v>448</v>
      </c>
      <c r="J27" s="78">
        <v>291</v>
      </c>
      <c r="K27" s="77">
        <v>697</v>
      </c>
      <c r="L27" s="76">
        <v>571</v>
      </c>
      <c r="M27" s="76"/>
      <c r="N27" s="2">
        <v>4</v>
      </c>
      <c r="O27" s="3">
        <v>1</v>
      </c>
      <c r="P27" s="78">
        <v>1</v>
      </c>
      <c r="Q27" s="77">
        <v>38</v>
      </c>
      <c r="R27" s="76">
        <v>292</v>
      </c>
      <c r="S27" s="98"/>
      <c r="T27">
        <f t="shared" si="0"/>
        <v>4749</v>
      </c>
      <c r="U27">
        <f t="shared" si="1"/>
        <v>2559</v>
      </c>
      <c r="V27">
        <f t="shared" si="2"/>
        <v>1559</v>
      </c>
      <c r="W27">
        <f t="shared" si="3"/>
        <v>4743</v>
      </c>
      <c r="X27">
        <f t="shared" si="4"/>
        <v>4136</v>
      </c>
      <c r="Y27">
        <f>comparativ!G28+comparativ!M28+comparativ!S28</f>
        <v>0</v>
      </c>
      <c r="Z27">
        <v>988.32</v>
      </c>
      <c r="AA27">
        <v>702000</v>
      </c>
      <c r="AB27">
        <f t="shared" si="5"/>
        <v>676.4957264957264</v>
      </c>
      <c r="AC27">
        <f t="shared" si="6"/>
        <v>364.52991452991455</v>
      </c>
      <c r="AD27">
        <f t="shared" si="7"/>
        <v>222.07977207977206</v>
      </c>
      <c r="AE27">
        <f t="shared" si="8"/>
        <v>675.6410256410256</v>
      </c>
      <c r="AF27">
        <f t="shared" si="9"/>
        <v>589.1737891737893</v>
      </c>
      <c r="AG27">
        <f t="shared" si="10"/>
        <v>0</v>
      </c>
    </row>
    <row r="28" spans="1:33" ht="15">
      <c r="A28">
        <v>23</v>
      </c>
      <c r="B28" s="2">
        <v>3910</v>
      </c>
      <c r="C28" s="3">
        <v>2226</v>
      </c>
      <c r="D28" s="21">
        <v>1589</v>
      </c>
      <c r="E28" s="32">
        <v>3462</v>
      </c>
      <c r="F28" s="76">
        <v>3025</v>
      </c>
      <c r="G28" s="76"/>
      <c r="H28" s="2">
        <v>564</v>
      </c>
      <c r="I28" s="3">
        <v>425</v>
      </c>
      <c r="J28" s="78">
        <v>275</v>
      </c>
      <c r="K28" s="77">
        <v>630</v>
      </c>
      <c r="L28" s="76">
        <v>463</v>
      </c>
      <c r="M28" s="76"/>
      <c r="N28" s="2">
        <v>2</v>
      </c>
      <c r="O28" s="3">
        <v>1</v>
      </c>
      <c r="P28" s="78">
        <v>0</v>
      </c>
      <c r="Q28" s="77">
        <v>34</v>
      </c>
      <c r="R28" s="76">
        <v>263</v>
      </c>
      <c r="S28" s="98"/>
      <c r="T28">
        <f t="shared" si="0"/>
        <v>4476</v>
      </c>
      <c r="U28">
        <f t="shared" si="1"/>
        <v>2652</v>
      </c>
      <c r="V28">
        <f t="shared" si="2"/>
        <v>1864</v>
      </c>
      <c r="W28">
        <f t="shared" si="3"/>
        <v>4126</v>
      </c>
      <c r="X28">
        <f t="shared" si="4"/>
        <v>3751</v>
      </c>
      <c r="Y28">
        <f>comparativ!G29+comparativ!M29+comparativ!S29</f>
        <v>0</v>
      </c>
      <c r="Z28">
        <v>988.32</v>
      </c>
      <c r="AA28">
        <v>702000</v>
      </c>
      <c r="AB28">
        <f t="shared" si="5"/>
        <v>637.6068376068376</v>
      </c>
      <c r="AC28">
        <f t="shared" si="6"/>
        <v>377.77777777777777</v>
      </c>
      <c r="AD28">
        <f t="shared" si="7"/>
        <v>265.52706552706553</v>
      </c>
      <c r="AE28">
        <f t="shared" si="8"/>
        <v>587.7492877492878</v>
      </c>
      <c r="AF28">
        <f t="shared" si="9"/>
        <v>534.3304843304844</v>
      </c>
      <c r="AG28">
        <f t="shared" si="10"/>
        <v>0</v>
      </c>
    </row>
    <row r="29" spans="1:33" ht="15">
      <c r="A29">
        <v>24</v>
      </c>
      <c r="B29" s="2">
        <v>3780</v>
      </c>
      <c r="C29" s="3">
        <v>2760</v>
      </c>
      <c r="D29" s="21">
        <v>1877</v>
      </c>
      <c r="E29" s="32">
        <v>3176</v>
      </c>
      <c r="F29" s="42">
        <v>2945</v>
      </c>
      <c r="G29" s="42"/>
      <c r="H29" s="2">
        <v>482</v>
      </c>
      <c r="I29" s="3">
        <v>470</v>
      </c>
      <c r="J29" s="65">
        <v>287</v>
      </c>
      <c r="K29" s="32">
        <v>604</v>
      </c>
      <c r="L29" s="42">
        <v>552</v>
      </c>
      <c r="M29" s="42"/>
      <c r="N29" s="2">
        <v>1</v>
      </c>
      <c r="O29" s="3">
        <v>0</v>
      </c>
      <c r="P29" s="21">
        <v>0</v>
      </c>
      <c r="Q29" s="32">
        <v>31</v>
      </c>
      <c r="R29" s="42">
        <v>212</v>
      </c>
      <c r="S29" s="84"/>
      <c r="T29">
        <f t="shared" si="0"/>
        <v>4263</v>
      </c>
      <c r="U29">
        <f t="shared" si="1"/>
        <v>3230</v>
      </c>
      <c r="V29">
        <f t="shared" si="2"/>
        <v>2164</v>
      </c>
      <c r="W29">
        <f t="shared" si="3"/>
        <v>3811</v>
      </c>
      <c r="X29">
        <f t="shared" si="4"/>
        <v>3709</v>
      </c>
      <c r="Y29">
        <f>comparativ!G30+comparativ!M30+comparativ!S30</f>
        <v>0</v>
      </c>
      <c r="Z29">
        <v>988.32</v>
      </c>
      <c r="AA29">
        <v>702000</v>
      </c>
      <c r="AB29">
        <f t="shared" si="5"/>
        <v>607.2649572649573</v>
      </c>
      <c r="AC29">
        <f t="shared" si="6"/>
        <v>460.11396011396016</v>
      </c>
      <c r="AD29">
        <f t="shared" si="7"/>
        <v>308.26210826210826</v>
      </c>
      <c r="AE29">
        <f t="shared" si="8"/>
        <v>542.8774928774928</v>
      </c>
      <c r="AF29">
        <f t="shared" si="9"/>
        <v>528.3475783475784</v>
      </c>
      <c r="AG29">
        <f t="shared" si="10"/>
        <v>0</v>
      </c>
    </row>
    <row r="30" spans="1:33" ht="15">
      <c r="A30">
        <v>25</v>
      </c>
      <c r="B30" s="2">
        <v>3533</v>
      </c>
      <c r="C30" s="3">
        <v>2339</v>
      </c>
      <c r="D30" s="21">
        <v>2001</v>
      </c>
      <c r="E30" s="32">
        <v>2431</v>
      </c>
      <c r="F30" s="42">
        <v>2517</v>
      </c>
      <c r="G30" s="42"/>
      <c r="H30" s="2">
        <v>474</v>
      </c>
      <c r="I30" s="3">
        <v>458</v>
      </c>
      <c r="J30" s="65">
        <v>428</v>
      </c>
      <c r="K30" s="32">
        <v>533</v>
      </c>
      <c r="L30" s="42">
        <v>464</v>
      </c>
      <c r="M30" s="42"/>
      <c r="N30" s="2">
        <v>0</v>
      </c>
      <c r="O30" s="3">
        <v>0</v>
      </c>
      <c r="P30" s="21">
        <v>0</v>
      </c>
      <c r="Q30" s="32">
        <v>32</v>
      </c>
      <c r="R30" s="42">
        <v>177</v>
      </c>
      <c r="S30" s="84"/>
      <c r="T30">
        <f t="shared" si="0"/>
        <v>4007</v>
      </c>
      <c r="U30">
        <f t="shared" si="1"/>
        <v>2797</v>
      </c>
      <c r="V30">
        <f t="shared" si="2"/>
        <v>2429</v>
      </c>
      <c r="W30">
        <f t="shared" si="3"/>
        <v>2996</v>
      </c>
      <c r="X30">
        <f t="shared" si="4"/>
        <v>3158</v>
      </c>
      <c r="Y30">
        <f>comparativ!G31+comparativ!M31+comparativ!S31</f>
        <v>0</v>
      </c>
      <c r="Z30">
        <v>988.32</v>
      </c>
      <c r="AA30">
        <v>702000</v>
      </c>
      <c r="AB30">
        <f t="shared" si="5"/>
        <v>570.7977207977208</v>
      </c>
      <c r="AC30">
        <f t="shared" si="6"/>
        <v>398.4330484330484</v>
      </c>
      <c r="AD30">
        <f t="shared" si="7"/>
        <v>346.011396011396</v>
      </c>
      <c r="AE30">
        <f t="shared" si="8"/>
        <v>426.78062678062673</v>
      </c>
      <c r="AF30">
        <f t="shared" si="9"/>
        <v>449.8575498575499</v>
      </c>
      <c r="AG30">
        <f t="shared" si="10"/>
        <v>0</v>
      </c>
    </row>
    <row r="31" spans="1:33" ht="15">
      <c r="A31">
        <v>26</v>
      </c>
      <c r="B31" s="6">
        <v>3499</v>
      </c>
      <c r="C31" s="7">
        <v>2336</v>
      </c>
      <c r="D31" s="23">
        <v>1515</v>
      </c>
      <c r="E31" s="34">
        <v>1740</v>
      </c>
      <c r="F31" s="44">
        <v>2194</v>
      </c>
      <c r="G31" s="44"/>
      <c r="H31" s="6">
        <v>423</v>
      </c>
      <c r="I31" s="7">
        <v>418</v>
      </c>
      <c r="J31" s="23">
        <v>273</v>
      </c>
      <c r="K31" s="34">
        <v>294</v>
      </c>
      <c r="L31" s="44">
        <v>424</v>
      </c>
      <c r="M31" s="44"/>
      <c r="N31" s="6">
        <v>2</v>
      </c>
      <c r="O31" s="19">
        <v>0</v>
      </c>
      <c r="P31" s="27">
        <v>0</v>
      </c>
      <c r="Q31" s="39">
        <v>19</v>
      </c>
      <c r="R31" s="45">
        <v>134</v>
      </c>
      <c r="S31" s="84"/>
      <c r="T31">
        <f t="shared" si="0"/>
        <v>3924</v>
      </c>
      <c r="U31">
        <f t="shared" si="1"/>
        <v>2754</v>
      </c>
      <c r="V31">
        <f t="shared" si="2"/>
        <v>1788</v>
      </c>
      <c r="W31">
        <f t="shared" si="3"/>
        <v>2053</v>
      </c>
      <c r="X31">
        <f t="shared" si="4"/>
        <v>2752</v>
      </c>
      <c r="Y31">
        <f>comparativ!G32+comparativ!M32+comparativ!S32</f>
        <v>0</v>
      </c>
      <c r="Z31">
        <v>988.32</v>
      </c>
      <c r="AA31">
        <v>702000</v>
      </c>
      <c r="AB31">
        <f t="shared" si="5"/>
        <v>558.9743589743589</v>
      </c>
      <c r="AC31">
        <f t="shared" si="6"/>
        <v>392.3076923076923</v>
      </c>
      <c r="AD31">
        <f t="shared" si="7"/>
        <v>254.70085470085468</v>
      </c>
      <c r="AE31">
        <f t="shared" si="8"/>
        <v>292.45014245014244</v>
      </c>
      <c r="AF31">
        <f t="shared" si="9"/>
        <v>392.022792022792</v>
      </c>
      <c r="AG31">
        <f t="shared" si="10"/>
        <v>0</v>
      </c>
    </row>
    <row r="32" spans="1:33" ht="15">
      <c r="A32">
        <v>27</v>
      </c>
      <c r="B32" s="6">
        <v>2705</v>
      </c>
      <c r="C32" s="7">
        <v>1972</v>
      </c>
      <c r="D32" s="23">
        <v>1300</v>
      </c>
      <c r="E32" s="34">
        <v>879</v>
      </c>
      <c r="F32" s="44">
        <v>2072</v>
      </c>
      <c r="G32" s="44"/>
      <c r="H32" s="6">
        <v>389</v>
      </c>
      <c r="I32" s="7">
        <v>340</v>
      </c>
      <c r="J32" s="23">
        <v>308</v>
      </c>
      <c r="K32" s="34">
        <v>290</v>
      </c>
      <c r="L32" s="44">
        <v>424</v>
      </c>
      <c r="M32" s="44"/>
      <c r="N32" s="6">
        <v>0</v>
      </c>
      <c r="O32" s="19">
        <v>2</v>
      </c>
      <c r="P32" s="27">
        <v>0</v>
      </c>
      <c r="Q32" s="39">
        <v>7</v>
      </c>
      <c r="R32" s="45">
        <v>104</v>
      </c>
      <c r="S32" s="84"/>
      <c r="T32">
        <f t="shared" si="0"/>
        <v>3094</v>
      </c>
      <c r="U32">
        <f t="shared" si="1"/>
        <v>2314</v>
      </c>
      <c r="V32">
        <f t="shared" si="2"/>
        <v>1608</v>
      </c>
      <c r="W32">
        <f t="shared" si="3"/>
        <v>1176</v>
      </c>
      <c r="X32">
        <f t="shared" si="4"/>
        <v>2600</v>
      </c>
      <c r="Y32">
        <f>comparativ!G33+comparativ!M33+comparativ!S33</f>
        <v>0</v>
      </c>
      <c r="Z32">
        <v>988.32</v>
      </c>
      <c r="AA32">
        <v>702000</v>
      </c>
      <c r="AB32">
        <f t="shared" si="5"/>
        <v>440.74074074074076</v>
      </c>
      <c r="AC32">
        <f t="shared" si="6"/>
        <v>329.6296296296296</v>
      </c>
      <c r="AD32">
        <f t="shared" si="7"/>
        <v>229.05982905982907</v>
      </c>
      <c r="AE32">
        <f t="shared" si="8"/>
        <v>167.52136752136752</v>
      </c>
      <c r="AF32">
        <f t="shared" si="9"/>
        <v>370.3703703703704</v>
      </c>
      <c r="AG32">
        <f t="shared" si="10"/>
        <v>0</v>
      </c>
    </row>
    <row r="33" spans="1:33" ht="15">
      <c r="A33">
        <v>28</v>
      </c>
      <c r="B33" s="6">
        <v>1412</v>
      </c>
      <c r="C33" s="7">
        <v>2240</v>
      </c>
      <c r="D33" s="23">
        <v>813</v>
      </c>
      <c r="E33" s="34">
        <v>1004</v>
      </c>
      <c r="F33" s="44">
        <v>1769</v>
      </c>
      <c r="G33" s="44"/>
      <c r="H33" s="6">
        <v>206</v>
      </c>
      <c r="I33" s="7">
        <v>398</v>
      </c>
      <c r="J33" s="23">
        <v>188</v>
      </c>
      <c r="K33" s="34">
        <v>281</v>
      </c>
      <c r="L33" s="44">
        <v>345</v>
      </c>
      <c r="M33" s="44"/>
      <c r="N33" s="6">
        <v>0</v>
      </c>
      <c r="O33" s="19">
        <v>5</v>
      </c>
      <c r="P33" s="27">
        <v>0</v>
      </c>
      <c r="Q33" s="39">
        <v>0</v>
      </c>
      <c r="R33" s="45">
        <v>61</v>
      </c>
      <c r="S33" s="84"/>
      <c r="T33">
        <f t="shared" si="0"/>
        <v>1618</v>
      </c>
      <c r="U33">
        <f t="shared" si="1"/>
        <v>2643</v>
      </c>
      <c r="V33">
        <f t="shared" si="2"/>
        <v>1001</v>
      </c>
      <c r="W33">
        <f t="shared" si="3"/>
        <v>1285</v>
      </c>
      <c r="X33">
        <f t="shared" si="4"/>
        <v>2175</v>
      </c>
      <c r="Y33">
        <f>comparativ!G34+comparativ!M34+comparativ!S34</f>
        <v>0</v>
      </c>
      <c r="Z33">
        <v>988.32</v>
      </c>
      <c r="AA33">
        <v>702000</v>
      </c>
      <c r="AB33">
        <f t="shared" si="5"/>
        <v>230.48433048433046</v>
      </c>
      <c r="AC33">
        <f t="shared" si="6"/>
        <v>376.4957264957265</v>
      </c>
      <c r="AD33">
        <f t="shared" si="7"/>
        <v>142.5925925925926</v>
      </c>
      <c r="AE33">
        <f t="shared" si="8"/>
        <v>183.04843304843305</v>
      </c>
      <c r="AF33">
        <f t="shared" si="9"/>
        <v>309.8290598290598</v>
      </c>
      <c r="AG33">
        <f t="shared" si="10"/>
        <v>0</v>
      </c>
    </row>
    <row r="34" spans="1:33" ht="15">
      <c r="A34">
        <v>29</v>
      </c>
      <c r="B34" s="6">
        <v>2065</v>
      </c>
      <c r="C34" s="7">
        <v>1924</v>
      </c>
      <c r="D34" s="23">
        <v>930</v>
      </c>
      <c r="E34" s="34">
        <v>991</v>
      </c>
      <c r="F34" s="44">
        <v>1674</v>
      </c>
      <c r="G34" s="44"/>
      <c r="H34" s="6">
        <v>336</v>
      </c>
      <c r="I34" s="7">
        <v>388</v>
      </c>
      <c r="J34" s="23">
        <v>242</v>
      </c>
      <c r="K34" s="34">
        <v>320</v>
      </c>
      <c r="L34" s="44">
        <v>355</v>
      </c>
      <c r="M34" s="44"/>
      <c r="N34" s="6">
        <v>0</v>
      </c>
      <c r="O34" s="19">
        <v>0</v>
      </c>
      <c r="P34" s="27">
        <v>0</v>
      </c>
      <c r="Q34" s="39">
        <v>5</v>
      </c>
      <c r="R34" s="45">
        <v>36</v>
      </c>
      <c r="S34" s="84"/>
      <c r="T34">
        <f t="shared" si="0"/>
        <v>2401</v>
      </c>
      <c r="U34">
        <f t="shared" si="1"/>
        <v>2312</v>
      </c>
      <c r="V34">
        <f t="shared" si="2"/>
        <v>1172</v>
      </c>
      <c r="W34">
        <f t="shared" si="3"/>
        <v>1316</v>
      </c>
      <c r="X34">
        <f t="shared" si="4"/>
        <v>2065</v>
      </c>
      <c r="Y34">
        <f>comparativ!G35+comparativ!M35+comparativ!S35</f>
        <v>0</v>
      </c>
      <c r="Z34">
        <v>988.32</v>
      </c>
      <c r="AA34">
        <v>702000</v>
      </c>
      <c r="AB34">
        <f t="shared" si="5"/>
        <v>342.02279202279203</v>
      </c>
      <c r="AC34">
        <f t="shared" si="6"/>
        <v>329.34472934472933</v>
      </c>
      <c r="AD34">
        <f t="shared" si="7"/>
        <v>166.95156695156695</v>
      </c>
      <c r="AE34">
        <f t="shared" si="8"/>
        <v>187.46438746438747</v>
      </c>
      <c r="AF34">
        <f t="shared" si="9"/>
        <v>294.15954415954417</v>
      </c>
      <c r="AG34">
        <f t="shared" si="10"/>
        <v>0</v>
      </c>
    </row>
    <row r="35" spans="1:33" ht="15">
      <c r="A35">
        <v>30</v>
      </c>
      <c r="B35" s="6">
        <v>2047</v>
      </c>
      <c r="C35" s="7">
        <v>1336</v>
      </c>
      <c r="D35" s="23">
        <v>1152</v>
      </c>
      <c r="E35" s="34">
        <v>929</v>
      </c>
      <c r="F35" s="44">
        <v>821</v>
      </c>
      <c r="G35" s="44"/>
      <c r="H35" s="6">
        <v>321</v>
      </c>
      <c r="I35" s="7">
        <v>263</v>
      </c>
      <c r="J35" s="23">
        <v>295</v>
      </c>
      <c r="K35" s="34">
        <v>213</v>
      </c>
      <c r="L35" s="44">
        <v>185</v>
      </c>
      <c r="M35" s="44"/>
      <c r="N35" s="6">
        <v>0</v>
      </c>
      <c r="O35" s="19">
        <v>0</v>
      </c>
      <c r="P35" s="27">
        <v>0</v>
      </c>
      <c r="Q35" s="39">
        <v>1</v>
      </c>
      <c r="R35" s="45">
        <v>23</v>
      </c>
      <c r="S35" s="84"/>
      <c r="T35">
        <f t="shared" si="0"/>
        <v>2368</v>
      </c>
      <c r="U35">
        <f t="shared" si="1"/>
        <v>1599</v>
      </c>
      <c r="V35">
        <f t="shared" si="2"/>
        <v>1447</v>
      </c>
      <c r="W35">
        <f t="shared" si="3"/>
        <v>1143</v>
      </c>
      <c r="X35">
        <f t="shared" si="4"/>
        <v>1029</v>
      </c>
      <c r="Y35">
        <f>comparativ!G36+comparativ!M36+comparativ!S36</f>
        <v>0</v>
      </c>
      <c r="Z35">
        <v>988.32</v>
      </c>
      <c r="AA35">
        <v>702000</v>
      </c>
      <c r="AB35">
        <f t="shared" si="5"/>
        <v>337.3219373219373</v>
      </c>
      <c r="AC35">
        <f t="shared" si="6"/>
        <v>227.7777777777778</v>
      </c>
      <c r="AD35">
        <f t="shared" si="7"/>
        <v>206.12535612535612</v>
      </c>
      <c r="AE35">
        <f t="shared" si="8"/>
        <v>162.82051282051282</v>
      </c>
      <c r="AF35">
        <f t="shared" si="9"/>
        <v>146.5811965811966</v>
      </c>
      <c r="AG35">
        <f t="shared" si="10"/>
        <v>0</v>
      </c>
    </row>
    <row r="36" spans="1:33" ht="15">
      <c r="A36">
        <v>31</v>
      </c>
      <c r="B36" s="6">
        <v>1637</v>
      </c>
      <c r="C36" s="7">
        <v>1072</v>
      </c>
      <c r="D36" s="23">
        <v>1089</v>
      </c>
      <c r="E36" s="34">
        <v>904</v>
      </c>
      <c r="F36" s="44">
        <v>1022</v>
      </c>
      <c r="G36" s="44"/>
      <c r="H36" s="6">
        <v>288</v>
      </c>
      <c r="I36" s="7">
        <v>230</v>
      </c>
      <c r="J36" s="23">
        <v>268</v>
      </c>
      <c r="K36" s="34">
        <v>200</v>
      </c>
      <c r="L36" s="44">
        <v>181</v>
      </c>
      <c r="M36" s="44"/>
      <c r="N36" s="6">
        <v>1</v>
      </c>
      <c r="O36" s="19">
        <v>0</v>
      </c>
      <c r="P36" s="27">
        <v>0</v>
      </c>
      <c r="Q36" s="39">
        <v>2</v>
      </c>
      <c r="R36" s="45">
        <v>12</v>
      </c>
      <c r="S36" s="84"/>
      <c r="T36">
        <f t="shared" si="0"/>
        <v>1926</v>
      </c>
      <c r="U36">
        <f t="shared" si="1"/>
        <v>1302</v>
      </c>
      <c r="V36">
        <f t="shared" si="2"/>
        <v>1357</v>
      </c>
      <c r="W36">
        <f t="shared" si="3"/>
        <v>1106</v>
      </c>
      <c r="X36">
        <f t="shared" si="4"/>
        <v>1215</v>
      </c>
      <c r="Y36">
        <f>comparativ!G37+comparativ!M37+comparativ!S37</f>
        <v>0</v>
      </c>
      <c r="Z36">
        <v>988.32</v>
      </c>
      <c r="AA36">
        <v>702000</v>
      </c>
      <c r="AB36">
        <f t="shared" si="5"/>
        <v>274.35897435897436</v>
      </c>
      <c r="AC36">
        <f t="shared" si="6"/>
        <v>185.47008547008548</v>
      </c>
      <c r="AD36">
        <f t="shared" si="7"/>
        <v>193.3048433048433</v>
      </c>
      <c r="AE36">
        <f t="shared" si="8"/>
        <v>157.54985754985753</v>
      </c>
      <c r="AF36">
        <f t="shared" si="9"/>
        <v>173.0769230769231</v>
      </c>
      <c r="AG36">
        <f t="shared" si="10"/>
        <v>0</v>
      </c>
    </row>
    <row r="37" spans="1:33" ht="15">
      <c r="A37">
        <v>32</v>
      </c>
      <c r="B37" s="6">
        <v>1382</v>
      </c>
      <c r="C37" s="7">
        <v>1105</v>
      </c>
      <c r="D37" s="23">
        <v>1174</v>
      </c>
      <c r="E37" s="34">
        <v>1087</v>
      </c>
      <c r="F37" s="44">
        <v>996</v>
      </c>
      <c r="G37" s="44"/>
      <c r="H37" s="6">
        <v>255</v>
      </c>
      <c r="I37" s="7">
        <v>235</v>
      </c>
      <c r="J37" s="23">
        <v>283</v>
      </c>
      <c r="K37" s="34">
        <v>310</v>
      </c>
      <c r="L37" s="44">
        <v>211</v>
      </c>
      <c r="M37" s="44"/>
      <c r="N37" s="6">
        <v>0</v>
      </c>
      <c r="O37" s="19">
        <v>1</v>
      </c>
      <c r="P37" s="27">
        <v>0</v>
      </c>
      <c r="Q37" s="39">
        <v>1</v>
      </c>
      <c r="R37" s="45">
        <v>12</v>
      </c>
      <c r="S37" s="84"/>
      <c r="T37">
        <f t="shared" si="0"/>
        <v>1637</v>
      </c>
      <c r="U37">
        <f t="shared" si="1"/>
        <v>1341</v>
      </c>
      <c r="V37">
        <f t="shared" si="2"/>
        <v>1457</v>
      </c>
      <c r="W37">
        <f t="shared" si="3"/>
        <v>1398</v>
      </c>
      <c r="X37">
        <f t="shared" si="4"/>
        <v>1219</v>
      </c>
      <c r="Y37">
        <f>comparativ!G38+comparativ!M38+comparativ!S38</f>
        <v>0</v>
      </c>
      <c r="Z37">
        <v>988.32</v>
      </c>
      <c r="AA37">
        <v>702000</v>
      </c>
      <c r="AB37">
        <f t="shared" si="5"/>
        <v>233.1908831908832</v>
      </c>
      <c r="AC37">
        <f t="shared" si="6"/>
        <v>191.02564102564102</v>
      </c>
      <c r="AD37">
        <f t="shared" si="7"/>
        <v>207.54985754985753</v>
      </c>
      <c r="AE37">
        <f t="shared" si="8"/>
        <v>199.14529914529916</v>
      </c>
      <c r="AF37">
        <f t="shared" si="9"/>
        <v>173.64672364672364</v>
      </c>
      <c r="AG37">
        <f t="shared" si="10"/>
        <v>0</v>
      </c>
    </row>
    <row r="38" spans="1:33" ht="15">
      <c r="A38">
        <v>33</v>
      </c>
      <c r="B38" s="6">
        <v>1357</v>
      </c>
      <c r="C38" s="7">
        <v>1218</v>
      </c>
      <c r="D38" s="23">
        <v>937</v>
      </c>
      <c r="E38" s="34">
        <v>1007</v>
      </c>
      <c r="F38" s="44"/>
      <c r="G38" s="44"/>
      <c r="H38" s="6">
        <v>249</v>
      </c>
      <c r="I38" s="7">
        <v>238</v>
      </c>
      <c r="J38" s="23">
        <v>194</v>
      </c>
      <c r="K38" s="34">
        <v>216</v>
      </c>
      <c r="L38" s="44"/>
      <c r="M38" s="44"/>
      <c r="N38" s="6">
        <v>0</v>
      </c>
      <c r="O38" s="19">
        <v>0</v>
      </c>
      <c r="P38" s="27">
        <v>0</v>
      </c>
      <c r="Q38" s="39">
        <v>0</v>
      </c>
      <c r="R38" s="45"/>
      <c r="S38" s="84"/>
      <c r="T38">
        <f t="shared" si="0"/>
        <v>1606</v>
      </c>
      <c r="U38">
        <f t="shared" si="1"/>
        <v>1456</v>
      </c>
      <c r="V38">
        <f t="shared" si="2"/>
        <v>1131</v>
      </c>
      <c r="W38">
        <f t="shared" si="3"/>
        <v>1223</v>
      </c>
      <c r="X38">
        <f t="shared" si="4"/>
        <v>0</v>
      </c>
      <c r="Y38">
        <f>comparativ!G39+comparativ!M39+comparativ!S39</f>
        <v>0</v>
      </c>
      <c r="Z38">
        <v>988.32</v>
      </c>
      <c r="AA38">
        <v>702000</v>
      </c>
      <c r="AB38">
        <f>T38/AA38*100000</f>
        <v>228.77492877492878</v>
      </c>
      <c r="AC38">
        <f t="shared" si="6"/>
        <v>207.40740740740742</v>
      </c>
      <c r="AD38">
        <f t="shared" si="7"/>
        <v>161.11111111111111</v>
      </c>
      <c r="AE38">
        <f t="shared" si="8"/>
        <v>174.21652421652422</v>
      </c>
      <c r="AF38">
        <f t="shared" si="9"/>
        <v>0</v>
      </c>
      <c r="AG38">
        <f t="shared" si="10"/>
        <v>0</v>
      </c>
    </row>
    <row r="39" spans="2:33" ht="15">
      <c r="B39">
        <f>SUM(B6:B38)</f>
        <v>85759</v>
      </c>
      <c r="C39">
        <f>SUM(C6:C38)</f>
        <v>53663</v>
      </c>
      <c r="D39">
        <f>SUM(D6:D38)</f>
        <v>62107</v>
      </c>
      <c r="E39">
        <f>SUM(E6:E38)</f>
        <v>69708</v>
      </c>
      <c r="H39" s="6"/>
      <c r="I39" s="7"/>
      <c r="J39" s="23"/>
      <c r="K39" s="34"/>
      <c r="L39" s="44"/>
      <c r="M39" s="44"/>
      <c r="N39" s="6"/>
      <c r="O39" s="19"/>
      <c r="P39" s="27"/>
      <c r="Q39" s="39"/>
      <c r="R39" s="45"/>
      <c r="S39" s="84"/>
      <c r="T39">
        <f>(B39+H40+N40)/33</f>
        <v>2959.787878787879</v>
      </c>
      <c r="U39">
        <f>(C39+I40+O40)/33</f>
        <v>1940.909090909091</v>
      </c>
      <c r="V39">
        <f>(D39+J40+P40)/33</f>
        <v>2280.939393939394</v>
      </c>
      <c r="W39">
        <f>(E39+K40+Q40)/33</f>
        <v>2542.3030303030305</v>
      </c>
      <c r="X39">
        <f t="shared" si="4"/>
        <v>0</v>
      </c>
      <c r="Z39">
        <v>988.32</v>
      </c>
      <c r="AA39">
        <v>702000</v>
      </c>
      <c r="AB39">
        <f>T39/AA39*100000</f>
        <v>421.6222049555383</v>
      </c>
      <c r="AC39">
        <f>U39/AB39*100000</f>
        <v>460343.18593674817</v>
      </c>
      <c r="AD39">
        <f>V39/AC39*100000</f>
        <v>495.4867289493883</v>
      </c>
      <c r="AE39">
        <f t="shared" si="8"/>
        <v>362.1514288180955</v>
      </c>
      <c r="AF39">
        <f>X39/AE39*100000</f>
        <v>0</v>
      </c>
      <c r="AG39">
        <f t="shared" si="10"/>
        <v>0</v>
      </c>
    </row>
    <row r="40" spans="8:30" ht="12.75">
      <c r="H40">
        <f>SUM(H5:H39)</f>
        <v>11914</v>
      </c>
      <c r="I40">
        <f>SUM(I5:I39)</f>
        <v>10366</v>
      </c>
      <c r="J40">
        <f>SUM(J5:J39)</f>
        <v>13103</v>
      </c>
      <c r="K40">
        <f>SUM(K5:K39)</f>
        <v>13903</v>
      </c>
      <c r="L40">
        <f>SUM(L5:L39)</f>
        <v>12786</v>
      </c>
      <c r="O40">
        <f>SUM(O5:O39)</f>
        <v>21</v>
      </c>
      <c r="P40">
        <f>SUM(P5:P39)</f>
        <v>61</v>
      </c>
      <c r="Q40">
        <f>SUM(Q5:Q39)</f>
        <v>285</v>
      </c>
      <c r="R40">
        <f>SUM(R5:R39)</f>
        <v>2486</v>
      </c>
      <c r="AD40">
        <f>D42*10000/AA38</f>
        <v>29.271022187688853</v>
      </c>
    </row>
    <row r="41" ht="12.75">
      <c r="D41">
        <f>(C39+D39+E39+B39)/4</f>
        <v>67809.25</v>
      </c>
    </row>
    <row r="42" spans="4:30" ht="12.75">
      <c r="D42">
        <f>D41/33</f>
        <v>2054.8257575757575</v>
      </c>
      <c r="Q42">
        <f>C39+D39+E39+J40+K40+L40+P40+Q40+R40+B39+I40+O40+H40</f>
        <v>336162</v>
      </c>
      <c r="R42">
        <f>Q42/AA39*100000</f>
        <v>47886.32478632479</v>
      </c>
      <c r="AD42">
        <f>92000*100000/21000000</f>
        <v>438.0952380952381</v>
      </c>
    </row>
    <row r="43" spans="17:18" ht="12.75">
      <c r="Q43">
        <f>Q42/132</f>
        <v>2546.681818181818</v>
      </c>
      <c r="R43">
        <f>Q43/AA39*100000</f>
        <v>362.77518777518776</v>
      </c>
    </row>
    <row r="44" spans="17:18" ht="12.75">
      <c r="Q44">
        <f>Q43/10</f>
        <v>254.6681818181818</v>
      </c>
      <c r="R44">
        <f>Q44/AA39*100000</f>
        <v>36.27751877751878</v>
      </c>
    </row>
    <row r="45" spans="4:34" ht="16.5" customHeight="1">
      <c r="D45" s="61">
        <v>25</v>
      </c>
      <c r="E45" s="149" t="s">
        <v>188</v>
      </c>
      <c r="F45" s="149"/>
      <c r="G45" s="149"/>
      <c r="H45" s="149"/>
      <c r="I45" s="149"/>
      <c r="J45" s="149"/>
      <c r="K45" s="149"/>
      <c r="AF45">
        <f>AF22+20/100</f>
        <v>611.8809116809117</v>
      </c>
      <c r="AH45">
        <f>611*20/100</f>
        <v>122.2</v>
      </c>
    </row>
    <row r="46" spans="4:32" ht="16.5" customHeight="1">
      <c r="D46" s="61">
        <v>92</v>
      </c>
      <c r="E46" s="150" t="s">
        <v>189</v>
      </c>
      <c r="F46" s="150"/>
      <c r="G46" s="150"/>
      <c r="H46" s="150"/>
      <c r="I46" s="150"/>
      <c r="J46" s="150"/>
      <c r="K46" s="150"/>
      <c r="AF46">
        <f>AF45+AH45</f>
        <v>734.0809116809118</v>
      </c>
    </row>
    <row r="47" spans="4:11" ht="15.75" customHeight="1">
      <c r="D47" s="61">
        <v>288</v>
      </c>
      <c r="E47" s="150" t="s">
        <v>190</v>
      </c>
      <c r="F47" s="150"/>
      <c r="G47" s="150"/>
      <c r="H47" s="150"/>
      <c r="I47" s="150"/>
      <c r="J47" s="150"/>
      <c r="K47" s="150"/>
    </row>
  </sheetData>
  <sheetProtection/>
  <mergeCells count="3">
    <mergeCell ref="E45:K45"/>
    <mergeCell ref="E46:K46"/>
    <mergeCell ref="E47:K4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U2:AV36"/>
  <sheetViews>
    <sheetView zoomScalePageLayoutView="0" workbookViewId="0" topLeftCell="AL1">
      <selection activeCell="AP4" sqref="AP4"/>
    </sheetView>
  </sheetViews>
  <sheetFormatPr defaultColWidth="9.140625" defaultRowHeight="12.75"/>
  <cols>
    <col min="25" max="25" width="12.00390625" style="0" bestFit="1" customWidth="1"/>
  </cols>
  <sheetData>
    <row r="2" spans="21:48" ht="15.75" thickBot="1">
      <c r="U2" s="14" t="s">
        <v>5</v>
      </c>
      <c r="V2" s="28" t="s">
        <v>6</v>
      </c>
      <c r="W2" s="29" t="s">
        <v>7</v>
      </c>
      <c r="X2" s="30" t="s">
        <v>8</v>
      </c>
      <c r="Y2" s="40" t="s">
        <v>43</v>
      </c>
      <c r="Z2" s="14" t="s">
        <v>5</v>
      </c>
      <c r="AA2" s="28" t="s">
        <v>6</v>
      </c>
      <c r="AB2" s="25" t="s">
        <v>7</v>
      </c>
      <c r="AC2" s="30" t="s">
        <v>8</v>
      </c>
      <c r="AD2" s="40" t="s">
        <v>43</v>
      </c>
      <c r="AE2" s="14" t="s">
        <v>5</v>
      </c>
      <c r="AF2" s="15" t="s">
        <v>6</v>
      </c>
      <c r="AG2" s="36" t="s">
        <v>7</v>
      </c>
      <c r="AH2" s="38" t="s">
        <v>8</v>
      </c>
      <c r="AI2" s="40" t="s">
        <v>43</v>
      </c>
      <c r="AJ2" s="14" t="s">
        <v>5</v>
      </c>
      <c r="AK2" s="15" t="s">
        <v>6</v>
      </c>
      <c r="AL2" s="36" t="s">
        <v>7</v>
      </c>
      <c r="AM2" s="38" t="s">
        <v>8</v>
      </c>
      <c r="AN2" s="40" t="s">
        <v>43</v>
      </c>
      <c r="AO2" t="s">
        <v>65</v>
      </c>
      <c r="AP2" t="s">
        <v>66</v>
      </c>
      <c r="AQ2" s="14" t="s">
        <v>5</v>
      </c>
      <c r="AR2" s="15" t="s">
        <v>6</v>
      </c>
      <c r="AS2" s="36" t="s">
        <v>7</v>
      </c>
      <c r="AT2" s="38" t="s">
        <v>8</v>
      </c>
      <c r="AU2" s="40" t="s">
        <v>43</v>
      </c>
      <c r="AV2" t="s">
        <v>65</v>
      </c>
    </row>
    <row r="3" spans="21:35" ht="15">
      <c r="U3" s="12"/>
      <c r="V3" s="11"/>
      <c r="W3" s="20"/>
      <c r="X3" s="31"/>
      <c r="Y3" s="41"/>
      <c r="Z3" s="12"/>
      <c r="AA3" s="11"/>
      <c r="AB3" s="20"/>
      <c r="AC3" s="31"/>
      <c r="AD3" s="41"/>
      <c r="AE3" s="12"/>
      <c r="AF3" s="16"/>
      <c r="AG3" s="26"/>
      <c r="AH3" s="39"/>
      <c r="AI3" s="45"/>
    </row>
    <row r="4" spans="21:48" ht="15">
      <c r="U4" s="2">
        <v>2255</v>
      </c>
      <c r="V4" s="3">
        <v>874</v>
      </c>
      <c r="W4" s="21">
        <v>1974</v>
      </c>
      <c r="X4" s="32">
        <v>2509</v>
      </c>
      <c r="Y4" s="42">
        <v>2314</v>
      </c>
      <c r="Z4" s="2">
        <v>244</v>
      </c>
      <c r="AA4" s="3">
        <v>118</v>
      </c>
      <c r="AB4" s="21">
        <v>245</v>
      </c>
      <c r="AC4" s="32">
        <v>340</v>
      </c>
      <c r="AD4" s="42">
        <v>278</v>
      </c>
      <c r="AE4" s="2">
        <v>0</v>
      </c>
      <c r="AF4" s="17">
        <v>0</v>
      </c>
      <c r="AG4" s="27">
        <v>0</v>
      </c>
      <c r="AH4" s="39">
        <v>0</v>
      </c>
      <c r="AI4" s="45">
        <v>0</v>
      </c>
      <c r="AJ4">
        <f>U4+Z4+AE4</f>
        <v>2499</v>
      </c>
      <c r="AK4">
        <f>V4+AA4+AF4</f>
        <v>992</v>
      </c>
      <c r="AL4">
        <f>W4+AB4+AG4</f>
        <v>2219</v>
      </c>
      <c r="AM4">
        <f>X4+AC4+AH4</f>
        <v>2849</v>
      </c>
      <c r="AN4">
        <f>Y4+AD4+AI4</f>
        <v>2592</v>
      </c>
      <c r="AO4">
        <v>988.32</v>
      </c>
      <c r="AP4">
        <f>702000/2</f>
        <v>351000</v>
      </c>
      <c r="AQ4">
        <f>AJ4/AP4*100000</f>
        <v>711.9658119658119</v>
      </c>
      <c r="AR4">
        <f>AK4/AP4*100000</f>
        <v>282.6210826210826</v>
      </c>
      <c r="AS4">
        <f>AL4/AP4*100000</f>
        <v>632.1937321937322</v>
      </c>
      <c r="AT4">
        <f>AM4/AP4*100000</f>
        <v>811.6809116809117</v>
      </c>
      <c r="AU4">
        <f>AN4/AP4*100000</f>
        <v>738.4615384615385</v>
      </c>
      <c r="AV4">
        <v>988.32</v>
      </c>
    </row>
    <row r="5" spans="21:48" ht="15">
      <c r="U5" s="2">
        <v>2623</v>
      </c>
      <c r="V5" s="3">
        <v>1749</v>
      </c>
      <c r="W5" s="21">
        <v>2610</v>
      </c>
      <c r="X5" s="32">
        <v>2342</v>
      </c>
      <c r="Y5" s="42">
        <v>2487</v>
      </c>
      <c r="Z5" s="2">
        <v>263</v>
      </c>
      <c r="AA5" s="3">
        <v>226</v>
      </c>
      <c r="AB5" s="21">
        <v>467</v>
      </c>
      <c r="AC5" s="32">
        <v>319</v>
      </c>
      <c r="AD5" s="42">
        <v>406</v>
      </c>
      <c r="AE5" s="2">
        <v>0</v>
      </c>
      <c r="AF5" s="17">
        <v>0</v>
      </c>
      <c r="AG5" s="27">
        <v>0</v>
      </c>
      <c r="AH5" s="39">
        <v>0</v>
      </c>
      <c r="AI5" s="45">
        <v>0</v>
      </c>
      <c r="AJ5">
        <f aca="true" t="shared" si="0" ref="AJ5:AN36">U5+Z5+AE5</f>
        <v>2886</v>
      </c>
      <c r="AK5">
        <f t="shared" si="0"/>
        <v>1975</v>
      </c>
      <c r="AL5">
        <f t="shared" si="0"/>
        <v>3077</v>
      </c>
      <c r="AM5">
        <f t="shared" si="0"/>
        <v>2661</v>
      </c>
      <c r="AN5">
        <f t="shared" si="0"/>
        <v>2893</v>
      </c>
      <c r="AO5">
        <v>988.32</v>
      </c>
      <c r="AP5">
        <f aca="true" t="shared" si="1" ref="AP5:AP36">702000/2</f>
        <v>351000</v>
      </c>
      <c r="AQ5">
        <f aca="true" t="shared" si="2" ref="AQ5:AQ36">AJ5/AP5*100000</f>
        <v>822.2222222222223</v>
      </c>
      <c r="AR5">
        <f aca="true" t="shared" si="3" ref="AR5:AR36">AK5/AP5*100000</f>
        <v>562.6780626780627</v>
      </c>
      <c r="AS5">
        <f aca="true" t="shared" si="4" ref="AS5:AS36">AL5/AP5*100000</f>
        <v>876.6381766381767</v>
      </c>
      <c r="AT5">
        <f aca="true" t="shared" si="5" ref="AT5:AT36">AM5/AP5*100000</f>
        <v>758.1196581196582</v>
      </c>
      <c r="AU5">
        <f aca="true" t="shared" si="6" ref="AU5:AU36">AN5/AP5*100000</f>
        <v>824.2165242165242</v>
      </c>
      <c r="AV5">
        <v>988.32</v>
      </c>
    </row>
    <row r="6" spans="21:48" ht="15">
      <c r="U6" s="2">
        <v>2389</v>
      </c>
      <c r="V6" s="3">
        <v>2115</v>
      </c>
      <c r="W6" s="21">
        <v>2803</v>
      </c>
      <c r="X6" s="32">
        <v>2403</v>
      </c>
      <c r="Y6" s="42">
        <v>2114</v>
      </c>
      <c r="Z6" s="2">
        <v>295</v>
      </c>
      <c r="AA6" s="3">
        <v>313</v>
      </c>
      <c r="AB6" s="21">
        <v>524</v>
      </c>
      <c r="AC6" s="32">
        <v>417</v>
      </c>
      <c r="AD6" s="42">
        <v>293</v>
      </c>
      <c r="AE6" s="2">
        <v>0</v>
      </c>
      <c r="AF6" s="17">
        <v>0</v>
      </c>
      <c r="AG6" s="27">
        <v>0</v>
      </c>
      <c r="AH6" s="39">
        <v>0</v>
      </c>
      <c r="AI6" s="45">
        <v>0</v>
      </c>
      <c r="AJ6">
        <f t="shared" si="0"/>
        <v>2684</v>
      </c>
      <c r="AK6">
        <f t="shared" si="0"/>
        <v>2428</v>
      </c>
      <c r="AL6">
        <f t="shared" si="0"/>
        <v>3327</v>
      </c>
      <c r="AM6">
        <f t="shared" si="0"/>
        <v>2820</v>
      </c>
      <c r="AN6">
        <f t="shared" si="0"/>
        <v>2407</v>
      </c>
      <c r="AO6">
        <v>988.32</v>
      </c>
      <c r="AP6">
        <f t="shared" si="1"/>
        <v>351000</v>
      </c>
      <c r="AQ6">
        <f t="shared" si="2"/>
        <v>764.6723646723647</v>
      </c>
      <c r="AR6">
        <f t="shared" si="3"/>
        <v>691.7378917378918</v>
      </c>
      <c r="AS6">
        <f t="shared" si="4"/>
        <v>947.8632478632478</v>
      </c>
      <c r="AT6">
        <f t="shared" si="5"/>
        <v>803.4188034188033</v>
      </c>
      <c r="AU6">
        <f t="shared" si="6"/>
        <v>685.7549857549858</v>
      </c>
      <c r="AV6">
        <v>988.32</v>
      </c>
    </row>
    <row r="7" spans="21:48" ht="15">
      <c r="U7" s="2">
        <v>2405</v>
      </c>
      <c r="V7" s="3">
        <v>1731</v>
      </c>
      <c r="W7" s="21">
        <v>2960</v>
      </c>
      <c r="X7" s="32">
        <v>2290</v>
      </c>
      <c r="Y7" s="42">
        <v>2456</v>
      </c>
      <c r="Z7" s="2">
        <v>321</v>
      </c>
      <c r="AA7" s="3">
        <v>310</v>
      </c>
      <c r="AB7" s="21">
        <v>539</v>
      </c>
      <c r="AC7" s="32">
        <v>408</v>
      </c>
      <c r="AD7" s="42">
        <v>367</v>
      </c>
      <c r="AE7" s="2">
        <v>0</v>
      </c>
      <c r="AF7" s="17">
        <v>0</v>
      </c>
      <c r="AG7" s="27">
        <v>0</v>
      </c>
      <c r="AH7" s="39">
        <v>0</v>
      </c>
      <c r="AI7" s="45">
        <v>0</v>
      </c>
      <c r="AJ7">
        <f t="shared" si="0"/>
        <v>2726</v>
      </c>
      <c r="AK7">
        <f t="shared" si="0"/>
        <v>2041</v>
      </c>
      <c r="AL7">
        <f t="shared" si="0"/>
        <v>3499</v>
      </c>
      <c r="AM7">
        <f t="shared" si="0"/>
        <v>2698</v>
      </c>
      <c r="AN7">
        <f t="shared" si="0"/>
        <v>2823</v>
      </c>
      <c r="AO7">
        <v>988.32</v>
      </c>
      <c r="AP7">
        <f t="shared" si="1"/>
        <v>351000</v>
      </c>
      <c r="AQ7">
        <f t="shared" si="2"/>
        <v>776.6381766381767</v>
      </c>
      <c r="AR7">
        <f t="shared" si="3"/>
        <v>581.4814814814815</v>
      </c>
      <c r="AS7">
        <f t="shared" si="4"/>
        <v>996.8660968660968</v>
      </c>
      <c r="AT7">
        <f t="shared" si="5"/>
        <v>768.6609686609686</v>
      </c>
      <c r="AU7">
        <f t="shared" si="6"/>
        <v>804.2735042735044</v>
      </c>
      <c r="AV7">
        <v>988.32</v>
      </c>
    </row>
    <row r="8" spans="21:48" ht="15">
      <c r="U8" s="2">
        <v>2435</v>
      </c>
      <c r="V8" s="3">
        <v>1802</v>
      </c>
      <c r="W8" s="21">
        <v>2181</v>
      </c>
      <c r="X8" s="32">
        <v>1921</v>
      </c>
      <c r="Y8" s="42">
        <v>2180</v>
      </c>
      <c r="Z8" s="2">
        <v>309</v>
      </c>
      <c r="AA8" s="3">
        <v>264</v>
      </c>
      <c r="AB8" s="21">
        <v>435</v>
      </c>
      <c r="AC8" s="32">
        <v>342</v>
      </c>
      <c r="AD8" s="42">
        <v>282</v>
      </c>
      <c r="AE8" s="2">
        <v>0</v>
      </c>
      <c r="AF8" s="17">
        <v>0</v>
      </c>
      <c r="AG8" s="27">
        <v>0</v>
      </c>
      <c r="AH8" s="39">
        <v>0</v>
      </c>
      <c r="AI8" s="45">
        <v>0</v>
      </c>
      <c r="AJ8">
        <f t="shared" si="0"/>
        <v>2744</v>
      </c>
      <c r="AK8">
        <f t="shared" si="0"/>
        <v>2066</v>
      </c>
      <c r="AL8">
        <f t="shared" si="0"/>
        <v>2616</v>
      </c>
      <c r="AM8">
        <f t="shared" si="0"/>
        <v>2263</v>
      </c>
      <c r="AN8">
        <f t="shared" si="0"/>
        <v>2462</v>
      </c>
      <c r="AO8">
        <v>988.32</v>
      </c>
      <c r="AP8">
        <f t="shared" si="1"/>
        <v>351000</v>
      </c>
      <c r="AQ8">
        <f t="shared" si="2"/>
        <v>781.7663817663818</v>
      </c>
      <c r="AR8">
        <f t="shared" si="3"/>
        <v>588.6039886039887</v>
      </c>
      <c r="AS8">
        <f t="shared" si="4"/>
        <v>745.2991452991454</v>
      </c>
      <c r="AT8">
        <f t="shared" si="5"/>
        <v>644.7293447293448</v>
      </c>
      <c r="AU8">
        <f t="shared" si="6"/>
        <v>701.4245014245015</v>
      </c>
      <c r="AV8">
        <v>988.32</v>
      </c>
    </row>
    <row r="9" spans="21:48" ht="15">
      <c r="U9" s="4">
        <v>2478</v>
      </c>
      <c r="V9" s="5">
        <v>1811</v>
      </c>
      <c r="W9" s="22">
        <v>2516</v>
      </c>
      <c r="X9" s="33">
        <v>2058</v>
      </c>
      <c r="Y9" s="43">
        <v>2295</v>
      </c>
      <c r="Z9" s="4">
        <v>335</v>
      </c>
      <c r="AA9" s="5">
        <v>266</v>
      </c>
      <c r="AB9" s="22">
        <v>437</v>
      </c>
      <c r="AC9" s="33">
        <v>354</v>
      </c>
      <c r="AD9" s="43">
        <v>426</v>
      </c>
      <c r="AE9" s="4">
        <v>0</v>
      </c>
      <c r="AF9" s="18">
        <v>0</v>
      </c>
      <c r="AG9" s="27">
        <v>0</v>
      </c>
      <c r="AH9" s="39">
        <v>0</v>
      </c>
      <c r="AI9" s="45">
        <v>0</v>
      </c>
      <c r="AJ9">
        <f t="shared" si="0"/>
        <v>2813</v>
      </c>
      <c r="AK9">
        <f t="shared" si="0"/>
        <v>2077</v>
      </c>
      <c r="AL9">
        <f t="shared" si="0"/>
        <v>2953</v>
      </c>
      <c r="AM9">
        <f t="shared" si="0"/>
        <v>2412</v>
      </c>
      <c r="AN9">
        <f t="shared" si="0"/>
        <v>2721</v>
      </c>
      <c r="AO9">
        <v>988.32</v>
      </c>
      <c r="AP9">
        <f t="shared" si="1"/>
        <v>351000</v>
      </c>
      <c r="AQ9">
        <f t="shared" si="2"/>
        <v>801.4245014245015</v>
      </c>
      <c r="AR9">
        <f t="shared" si="3"/>
        <v>591.7378917378918</v>
      </c>
      <c r="AS9">
        <f t="shared" si="4"/>
        <v>841.3105413105413</v>
      </c>
      <c r="AT9">
        <f t="shared" si="5"/>
        <v>687.1794871794872</v>
      </c>
      <c r="AU9">
        <f t="shared" si="6"/>
        <v>775.2136752136752</v>
      </c>
      <c r="AV9">
        <v>988.32</v>
      </c>
    </row>
    <row r="10" spans="21:48" ht="15">
      <c r="U10" s="4">
        <v>2380</v>
      </c>
      <c r="V10" s="5">
        <v>1974</v>
      </c>
      <c r="W10" s="22">
        <v>2106</v>
      </c>
      <c r="X10" s="33">
        <v>2243</v>
      </c>
      <c r="Y10" s="43">
        <v>2325</v>
      </c>
      <c r="Z10" s="4">
        <v>312</v>
      </c>
      <c r="AA10" s="5">
        <v>362</v>
      </c>
      <c r="AB10" s="22">
        <v>487</v>
      </c>
      <c r="AC10" s="33">
        <v>438</v>
      </c>
      <c r="AD10" s="43">
        <v>394</v>
      </c>
      <c r="AE10" s="4">
        <v>0</v>
      </c>
      <c r="AF10" s="18">
        <v>0</v>
      </c>
      <c r="AG10" s="27">
        <v>0</v>
      </c>
      <c r="AH10" s="39">
        <v>0</v>
      </c>
      <c r="AI10" s="45">
        <v>0</v>
      </c>
      <c r="AJ10">
        <f t="shared" si="0"/>
        <v>2692</v>
      </c>
      <c r="AK10">
        <f t="shared" si="0"/>
        <v>2336</v>
      </c>
      <c r="AL10">
        <f t="shared" si="0"/>
        <v>2593</v>
      </c>
      <c r="AM10">
        <f t="shared" si="0"/>
        <v>2681</v>
      </c>
      <c r="AN10">
        <f t="shared" si="0"/>
        <v>2719</v>
      </c>
      <c r="AO10">
        <v>988.32</v>
      </c>
      <c r="AP10">
        <f t="shared" si="1"/>
        <v>351000</v>
      </c>
      <c r="AQ10">
        <f t="shared" si="2"/>
        <v>766.951566951567</v>
      </c>
      <c r="AR10">
        <f t="shared" si="3"/>
        <v>665.5270655270655</v>
      </c>
      <c r="AS10">
        <f t="shared" si="4"/>
        <v>738.7464387464388</v>
      </c>
      <c r="AT10">
        <f t="shared" si="5"/>
        <v>763.8176638176639</v>
      </c>
      <c r="AU10">
        <f t="shared" si="6"/>
        <v>774.6438746438746</v>
      </c>
      <c r="AV10">
        <v>988.32</v>
      </c>
    </row>
    <row r="11" spans="21:48" ht="15">
      <c r="U11" s="4">
        <v>2438</v>
      </c>
      <c r="V11" s="5">
        <v>974</v>
      </c>
      <c r="W11" s="22">
        <v>2431</v>
      </c>
      <c r="X11" s="33">
        <v>2206</v>
      </c>
      <c r="Y11" s="43">
        <v>2462</v>
      </c>
      <c r="Z11" s="4">
        <v>257</v>
      </c>
      <c r="AA11" s="5">
        <v>258</v>
      </c>
      <c r="AB11" s="22">
        <v>463</v>
      </c>
      <c r="AC11" s="33">
        <v>379</v>
      </c>
      <c r="AD11" s="43">
        <v>380</v>
      </c>
      <c r="AE11" s="4">
        <v>0</v>
      </c>
      <c r="AF11" s="18">
        <v>0</v>
      </c>
      <c r="AG11" s="27">
        <v>0</v>
      </c>
      <c r="AH11" s="39">
        <v>0</v>
      </c>
      <c r="AI11" s="45">
        <v>0</v>
      </c>
      <c r="AJ11">
        <f t="shared" si="0"/>
        <v>2695</v>
      </c>
      <c r="AK11">
        <f t="shared" si="0"/>
        <v>1232</v>
      </c>
      <c r="AL11">
        <f t="shared" si="0"/>
        <v>2894</v>
      </c>
      <c r="AM11">
        <f t="shared" si="0"/>
        <v>2585</v>
      </c>
      <c r="AN11">
        <f t="shared" si="0"/>
        <v>2842</v>
      </c>
      <c r="AO11">
        <v>988.32</v>
      </c>
      <c r="AP11">
        <f t="shared" si="1"/>
        <v>351000</v>
      </c>
      <c r="AQ11">
        <f t="shared" si="2"/>
        <v>767.8062678062678</v>
      </c>
      <c r="AR11">
        <f t="shared" si="3"/>
        <v>350.997150997151</v>
      </c>
      <c r="AS11">
        <f t="shared" si="4"/>
        <v>824.5014245014245</v>
      </c>
      <c r="AT11">
        <f t="shared" si="5"/>
        <v>736.4672364672365</v>
      </c>
      <c r="AU11">
        <f t="shared" si="6"/>
        <v>809.6866096866096</v>
      </c>
      <c r="AV11">
        <v>988.32</v>
      </c>
    </row>
    <row r="12" spans="21:48" ht="15">
      <c r="U12" s="2">
        <v>1773</v>
      </c>
      <c r="V12" s="3">
        <v>726</v>
      </c>
      <c r="W12" s="21">
        <v>1619</v>
      </c>
      <c r="X12" s="32">
        <v>1665</v>
      </c>
      <c r="Y12" s="42">
        <v>1798</v>
      </c>
      <c r="Z12" s="2">
        <v>214</v>
      </c>
      <c r="AA12" s="3">
        <v>257</v>
      </c>
      <c r="AB12" s="21">
        <v>411</v>
      </c>
      <c r="AC12" s="32">
        <v>358</v>
      </c>
      <c r="AD12" s="42">
        <v>304</v>
      </c>
      <c r="AE12" s="2">
        <v>0</v>
      </c>
      <c r="AF12" s="17">
        <v>0</v>
      </c>
      <c r="AG12" s="27">
        <v>0</v>
      </c>
      <c r="AH12" s="39">
        <v>0</v>
      </c>
      <c r="AI12" s="45">
        <v>0</v>
      </c>
      <c r="AJ12">
        <f t="shared" si="0"/>
        <v>1987</v>
      </c>
      <c r="AK12">
        <f t="shared" si="0"/>
        <v>983</v>
      </c>
      <c r="AL12">
        <f t="shared" si="0"/>
        <v>2030</v>
      </c>
      <c r="AM12">
        <f t="shared" si="0"/>
        <v>2023</v>
      </c>
      <c r="AN12">
        <f t="shared" si="0"/>
        <v>2102</v>
      </c>
      <c r="AO12">
        <v>988.32</v>
      </c>
      <c r="AP12">
        <f t="shared" si="1"/>
        <v>351000</v>
      </c>
      <c r="AQ12">
        <f t="shared" si="2"/>
        <v>566.096866096866</v>
      </c>
      <c r="AR12">
        <f t="shared" si="3"/>
        <v>280.0569800569801</v>
      </c>
      <c r="AS12">
        <f t="shared" si="4"/>
        <v>578.3475783475783</v>
      </c>
      <c r="AT12">
        <f t="shared" si="5"/>
        <v>576.3532763532764</v>
      </c>
      <c r="AU12">
        <f t="shared" si="6"/>
        <v>598.8603988603988</v>
      </c>
      <c r="AV12">
        <v>988.32</v>
      </c>
    </row>
    <row r="13" spans="21:48" ht="15">
      <c r="U13" s="6">
        <v>2483</v>
      </c>
      <c r="V13" s="7">
        <v>1238</v>
      </c>
      <c r="W13" s="23">
        <v>1991</v>
      </c>
      <c r="X13" s="34">
        <v>2251</v>
      </c>
      <c r="Y13" s="44">
        <v>2270</v>
      </c>
      <c r="Z13" s="6">
        <v>303</v>
      </c>
      <c r="AA13" s="7">
        <v>209</v>
      </c>
      <c r="AB13" s="23">
        <v>470</v>
      </c>
      <c r="AC13" s="34">
        <v>388</v>
      </c>
      <c r="AD13" s="44">
        <v>377</v>
      </c>
      <c r="AE13" s="6">
        <v>0</v>
      </c>
      <c r="AF13" s="19">
        <v>0</v>
      </c>
      <c r="AG13" s="27">
        <v>0</v>
      </c>
      <c r="AH13" s="39">
        <v>0</v>
      </c>
      <c r="AI13" s="45">
        <v>0</v>
      </c>
      <c r="AJ13">
        <f t="shared" si="0"/>
        <v>2786</v>
      </c>
      <c r="AK13">
        <f t="shared" si="0"/>
        <v>1447</v>
      </c>
      <c r="AL13">
        <f t="shared" si="0"/>
        <v>2461</v>
      </c>
      <c r="AM13">
        <f t="shared" si="0"/>
        <v>2639</v>
      </c>
      <c r="AN13">
        <f t="shared" si="0"/>
        <v>2647</v>
      </c>
      <c r="AO13">
        <v>988.32</v>
      </c>
      <c r="AP13">
        <f t="shared" si="1"/>
        <v>351000</v>
      </c>
      <c r="AQ13">
        <f t="shared" si="2"/>
        <v>793.7321937321938</v>
      </c>
      <c r="AR13">
        <f t="shared" si="3"/>
        <v>412.25071225071224</v>
      </c>
      <c r="AS13">
        <f t="shared" si="4"/>
        <v>701.1396011396012</v>
      </c>
      <c r="AT13">
        <f t="shared" si="5"/>
        <v>751.8518518518518</v>
      </c>
      <c r="AU13">
        <f t="shared" si="6"/>
        <v>754.1310541310542</v>
      </c>
      <c r="AV13">
        <v>988.32</v>
      </c>
    </row>
    <row r="14" spans="21:48" ht="15">
      <c r="U14" s="4">
        <v>2577</v>
      </c>
      <c r="V14" s="5">
        <v>1747</v>
      </c>
      <c r="W14" s="22">
        <v>1832</v>
      </c>
      <c r="X14" s="33">
        <v>2356</v>
      </c>
      <c r="Y14" s="43">
        <v>2260</v>
      </c>
      <c r="Z14" s="4">
        <v>336</v>
      </c>
      <c r="AA14" s="5">
        <v>284</v>
      </c>
      <c r="AB14" s="22">
        <v>448</v>
      </c>
      <c r="AC14" s="33">
        <v>383</v>
      </c>
      <c r="AD14" s="43">
        <v>387</v>
      </c>
      <c r="AE14" s="4">
        <v>0</v>
      </c>
      <c r="AF14" s="18">
        <v>0</v>
      </c>
      <c r="AG14" s="27">
        <v>0</v>
      </c>
      <c r="AH14" s="39">
        <v>0</v>
      </c>
      <c r="AI14" s="45">
        <v>0</v>
      </c>
      <c r="AJ14">
        <f t="shared" si="0"/>
        <v>2913</v>
      </c>
      <c r="AK14">
        <f t="shared" si="0"/>
        <v>2031</v>
      </c>
      <c r="AL14">
        <f t="shared" si="0"/>
        <v>2280</v>
      </c>
      <c r="AM14">
        <f t="shared" si="0"/>
        <v>2739</v>
      </c>
      <c r="AN14">
        <f t="shared" si="0"/>
        <v>2647</v>
      </c>
      <c r="AO14">
        <v>988.32</v>
      </c>
      <c r="AP14">
        <f t="shared" si="1"/>
        <v>351000</v>
      </c>
      <c r="AQ14">
        <f t="shared" si="2"/>
        <v>829.9145299145299</v>
      </c>
      <c r="AR14">
        <f t="shared" si="3"/>
        <v>578.6324786324786</v>
      </c>
      <c r="AS14">
        <f t="shared" si="4"/>
        <v>649.5726495726495</v>
      </c>
      <c r="AT14">
        <f t="shared" si="5"/>
        <v>780.3418803418804</v>
      </c>
      <c r="AU14">
        <f t="shared" si="6"/>
        <v>754.1310541310542</v>
      </c>
      <c r="AV14">
        <v>988.32</v>
      </c>
    </row>
    <row r="15" spans="21:48" ht="15">
      <c r="U15" s="2">
        <v>2653</v>
      </c>
      <c r="V15" s="3">
        <v>1511</v>
      </c>
      <c r="W15" s="21">
        <v>1266</v>
      </c>
      <c r="X15" s="32">
        <v>1417</v>
      </c>
      <c r="Y15" s="42">
        <v>1617</v>
      </c>
      <c r="Z15" s="2">
        <v>362</v>
      </c>
      <c r="AA15" s="3">
        <v>226</v>
      </c>
      <c r="AB15" s="21">
        <v>344</v>
      </c>
      <c r="AC15" s="32">
        <v>231</v>
      </c>
      <c r="AD15" s="42">
        <v>353</v>
      </c>
      <c r="AE15" s="2">
        <v>0</v>
      </c>
      <c r="AF15" s="17">
        <v>0</v>
      </c>
      <c r="AG15" s="27">
        <v>6</v>
      </c>
      <c r="AH15" s="39">
        <v>0</v>
      </c>
      <c r="AI15" s="45">
        <v>0</v>
      </c>
      <c r="AJ15">
        <f t="shared" si="0"/>
        <v>3015</v>
      </c>
      <c r="AK15">
        <f t="shared" si="0"/>
        <v>1737</v>
      </c>
      <c r="AL15">
        <f t="shared" si="0"/>
        <v>1616</v>
      </c>
      <c r="AM15">
        <f t="shared" si="0"/>
        <v>1648</v>
      </c>
      <c r="AN15">
        <f t="shared" si="0"/>
        <v>1970</v>
      </c>
      <c r="AO15">
        <v>988.32</v>
      </c>
      <c r="AP15">
        <f t="shared" si="1"/>
        <v>351000</v>
      </c>
      <c r="AQ15">
        <f t="shared" si="2"/>
        <v>858.9743589743589</v>
      </c>
      <c r="AR15">
        <f t="shared" si="3"/>
        <v>494.87179487179486</v>
      </c>
      <c r="AS15">
        <f t="shared" si="4"/>
        <v>460.3988603988604</v>
      </c>
      <c r="AT15">
        <f t="shared" si="5"/>
        <v>469.5156695156695</v>
      </c>
      <c r="AU15">
        <f t="shared" si="6"/>
        <v>561.2535612535613</v>
      </c>
      <c r="AV15">
        <v>988.32</v>
      </c>
    </row>
    <row r="16" spans="21:48" ht="15">
      <c r="U16" s="6">
        <v>1509</v>
      </c>
      <c r="V16" s="7">
        <v>1106</v>
      </c>
      <c r="W16" s="23">
        <v>1589</v>
      </c>
      <c r="X16" s="34">
        <v>1165</v>
      </c>
      <c r="Y16" s="44">
        <v>1157</v>
      </c>
      <c r="Z16" s="6">
        <v>281</v>
      </c>
      <c r="AA16" s="7">
        <v>345</v>
      </c>
      <c r="AB16" s="23">
        <v>479</v>
      </c>
      <c r="AC16" s="34">
        <v>342</v>
      </c>
      <c r="AD16" s="44">
        <v>269</v>
      </c>
      <c r="AE16" s="6">
        <v>0</v>
      </c>
      <c r="AF16" s="19">
        <v>0</v>
      </c>
      <c r="AG16" s="27">
        <v>0</v>
      </c>
      <c r="AH16" s="39">
        <v>0</v>
      </c>
      <c r="AI16" s="45">
        <v>0</v>
      </c>
      <c r="AJ16">
        <f t="shared" si="0"/>
        <v>1790</v>
      </c>
      <c r="AK16">
        <f t="shared" si="0"/>
        <v>1451</v>
      </c>
      <c r="AL16">
        <f t="shared" si="0"/>
        <v>2068</v>
      </c>
      <c r="AM16">
        <f t="shared" si="0"/>
        <v>1507</v>
      </c>
      <c r="AN16">
        <f t="shared" si="0"/>
        <v>1426</v>
      </c>
      <c r="AO16">
        <v>988.32</v>
      </c>
      <c r="AP16">
        <f t="shared" si="1"/>
        <v>351000</v>
      </c>
      <c r="AQ16">
        <f t="shared" si="2"/>
        <v>509.97150997150993</v>
      </c>
      <c r="AR16">
        <f t="shared" si="3"/>
        <v>413.3903133903134</v>
      </c>
      <c r="AS16">
        <f t="shared" si="4"/>
        <v>589.1737891737893</v>
      </c>
      <c r="AT16">
        <f t="shared" si="5"/>
        <v>429.34472934472933</v>
      </c>
      <c r="AU16">
        <f t="shared" si="6"/>
        <v>406.26780626780624</v>
      </c>
      <c r="AV16">
        <v>988.32</v>
      </c>
    </row>
    <row r="17" spans="21:48" ht="15">
      <c r="U17" s="6">
        <v>1452</v>
      </c>
      <c r="V17" s="7">
        <v>907</v>
      </c>
      <c r="W17" s="23">
        <v>1596</v>
      </c>
      <c r="X17" s="34">
        <v>1391</v>
      </c>
      <c r="Y17" s="44">
        <v>1390</v>
      </c>
      <c r="Z17" s="6">
        <v>244</v>
      </c>
      <c r="AA17" s="7">
        <v>204</v>
      </c>
      <c r="AB17" s="23">
        <v>339</v>
      </c>
      <c r="AC17" s="34">
        <v>235</v>
      </c>
      <c r="AD17" s="44">
        <v>275</v>
      </c>
      <c r="AE17" s="6">
        <v>0</v>
      </c>
      <c r="AF17" s="19">
        <v>0</v>
      </c>
      <c r="AG17" s="27">
        <v>7</v>
      </c>
      <c r="AH17" s="39">
        <v>0</v>
      </c>
      <c r="AI17" s="45">
        <v>0</v>
      </c>
      <c r="AJ17">
        <f t="shared" si="0"/>
        <v>1696</v>
      </c>
      <c r="AK17">
        <f t="shared" si="0"/>
        <v>1111</v>
      </c>
      <c r="AL17">
        <f t="shared" si="0"/>
        <v>1942</v>
      </c>
      <c r="AM17">
        <f t="shared" si="0"/>
        <v>1626</v>
      </c>
      <c r="AN17">
        <f t="shared" si="0"/>
        <v>1665</v>
      </c>
      <c r="AO17">
        <v>988.32</v>
      </c>
      <c r="AP17">
        <f t="shared" si="1"/>
        <v>351000</v>
      </c>
      <c r="AQ17">
        <f t="shared" si="2"/>
        <v>483.1908831908832</v>
      </c>
      <c r="AR17">
        <f t="shared" si="3"/>
        <v>316.5242165242165</v>
      </c>
      <c r="AS17">
        <f t="shared" si="4"/>
        <v>553.2763532763532</v>
      </c>
      <c r="AT17">
        <f t="shared" si="5"/>
        <v>463.2478632478633</v>
      </c>
      <c r="AU17">
        <f t="shared" si="6"/>
        <v>474.35897435897436</v>
      </c>
      <c r="AV17">
        <v>988.32</v>
      </c>
    </row>
    <row r="18" spans="21:48" ht="15">
      <c r="U18" s="6">
        <v>2637</v>
      </c>
      <c r="V18" s="7">
        <v>985</v>
      </c>
      <c r="W18" s="23">
        <v>2066</v>
      </c>
      <c r="X18" s="34">
        <v>1570</v>
      </c>
      <c r="Y18" s="44">
        <v>1977</v>
      </c>
      <c r="Z18" s="6">
        <v>358</v>
      </c>
      <c r="AA18" s="7">
        <v>291</v>
      </c>
      <c r="AB18" s="23">
        <v>564</v>
      </c>
      <c r="AC18" s="34">
        <v>416</v>
      </c>
      <c r="AD18" s="44">
        <v>457</v>
      </c>
      <c r="AE18" s="6">
        <v>0</v>
      </c>
      <c r="AF18" s="19">
        <v>0</v>
      </c>
      <c r="AG18" s="27">
        <v>10</v>
      </c>
      <c r="AH18" s="39">
        <v>0</v>
      </c>
      <c r="AI18" s="45">
        <v>0</v>
      </c>
      <c r="AJ18">
        <f t="shared" si="0"/>
        <v>2995</v>
      </c>
      <c r="AK18">
        <f t="shared" si="0"/>
        <v>1276</v>
      </c>
      <c r="AL18">
        <f t="shared" si="0"/>
        <v>2640</v>
      </c>
      <c r="AM18">
        <f t="shared" si="0"/>
        <v>1986</v>
      </c>
      <c r="AN18">
        <f t="shared" si="0"/>
        <v>2434</v>
      </c>
      <c r="AO18">
        <v>988.32</v>
      </c>
      <c r="AP18">
        <f t="shared" si="1"/>
        <v>351000</v>
      </c>
      <c r="AQ18">
        <f t="shared" si="2"/>
        <v>853.2763532763533</v>
      </c>
      <c r="AR18">
        <f t="shared" si="3"/>
        <v>363.5327635327635</v>
      </c>
      <c r="AS18">
        <f t="shared" si="4"/>
        <v>752.1367521367521</v>
      </c>
      <c r="AT18">
        <f t="shared" si="5"/>
        <v>565.8119658119658</v>
      </c>
      <c r="AU18">
        <f t="shared" si="6"/>
        <v>693.4472934472934</v>
      </c>
      <c r="AV18">
        <v>988.32</v>
      </c>
    </row>
    <row r="19" spans="21:48" ht="15">
      <c r="U19" s="6">
        <v>2807</v>
      </c>
      <c r="V19" s="7">
        <v>1082</v>
      </c>
      <c r="W19" s="23">
        <v>2881</v>
      </c>
      <c r="X19" s="34">
        <v>1818</v>
      </c>
      <c r="Y19" s="44">
        <v>2628</v>
      </c>
      <c r="Z19" s="6">
        <v>319</v>
      </c>
      <c r="AA19" s="7">
        <v>311</v>
      </c>
      <c r="AB19" s="23">
        <v>543</v>
      </c>
      <c r="AC19" s="34">
        <v>461</v>
      </c>
      <c r="AD19" s="44">
        <v>480</v>
      </c>
      <c r="AE19" s="6">
        <v>0</v>
      </c>
      <c r="AF19" s="19">
        <v>0</v>
      </c>
      <c r="AG19" s="27">
        <v>7</v>
      </c>
      <c r="AH19" s="39">
        <v>0</v>
      </c>
      <c r="AI19" s="45">
        <v>25</v>
      </c>
      <c r="AJ19">
        <f t="shared" si="0"/>
        <v>3126</v>
      </c>
      <c r="AK19">
        <f t="shared" si="0"/>
        <v>1393</v>
      </c>
      <c r="AL19">
        <f t="shared" si="0"/>
        <v>3431</v>
      </c>
      <c r="AM19">
        <f t="shared" si="0"/>
        <v>2279</v>
      </c>
      <c r="AN19">
        <f t="shared" si="0"/>
        <v>3133</v>
      </c>
      <c r="AO19">
        <v>988.32</v>
      </c>
      <c r="AP19">
        <f t="shared" si="1"/>
        <v>351000</v>
      </c>
      <c r="AQ19">
        <f t="shared" si="2"/>
        <v>890.5982905982906</v>
      </c>
      <c r="AR19">
        <f t="shared" si="3"/>
        <v>396.8660968660969</v>
      </c>
      <c r="AS19">
        <f t="shared" si="4"/>
        <v>977.4928774928775</v>
      </c>
      <c r="AT19">
        <f t="shared" si="5"/>
        <v>649.2877492877492</v>
      </c>
      <c r="AU19">
        <f t="shared" si="6"/>
        <v>892.5925925925926</v>
      </c>
      <c r="AV19">
        <v>988.32</v>
      </c>
    </row>
    <row r="20" spans="21:48" ht="15">
      <c r="U20" s="6">
        <v>2967</v>
      </c>
      <c r="V20" s="7">
        <v>1115</v>
      </c>
      <c r="W20" s="23">
        <v>3485</v>
      </c>
      <c r="X20" s="34">
        <v>2513</v>
      </c>
      <c r="Y20" s="44"/>
      <c r="Z20" s="6">
        <v>365</v>
      </c>
      <c r="AA20" s="7">
        <v>226</v>
      </c>
      <c r="AB20" s="23">
        <v>577</v>
      </c>
      <c r="AC20" s="34">
        <v>533</v>
      </c>
      <c r="AD20" s="44"/>
      <c r="AE20" s="6">
        <v>0</v>
      </c>
      <c r="AF20" s="19">
        <v>0</v>
      </c>
      <c r="AG20" s="27">
        <v>8</v>
      </c>
      <c r="AH20" s="39">
        <v>9</v>
      </c>
      <c r="AI20" s="45"/>
      <c r="AJ20">
        <f t="shared" si="0"/>
        <v>3332</v>
      </c>
      <c r="AK20">
        <f t="shared" si="0"/>
        <v>1341</v>
      </c>
      <c r="AL20">
        <f t="shared" si="0"/>
        <v>4070</v>
      </c>
      <c r="AM20">
        <f t="shared" si="0"/>
        <v>3055</v>
      </c>
      <c r="AN20">
        <f t="shared" si="0"/>
        <v>0</v>
      </c>
      <c r="AO20">
        <v>988.32</v>
      </c>
      <c r="AP20">
        <f t="shared" si="1"/>
        <v>351000</v>
      </c>
      <c r="AQ20">
        <f t="shared" si="2"/>
        <v>949.2877492877493</v>
      </c>
      <c r="AR20">
        <f t="shared" si="3"/>
        <v>382.05128205128204</v>
      </c>
      <c r="AS20">
        <f t="shared" si="4"/>
        <v>1159.5441595441596</v>
      </c>
      <c r="AT20">
        <f t="shared" si="5"/>
        <v>870.3703703703703</v>
      </c>
      <c r="AU20">
        <f t="shared" si="6"/>
        <v>0</v>
      </c>
      <c r="AV20">
        <v>988.32</v>
      </c>
    </row>
    <row r="21" spans="21:48" ht="15">
      <c r="U21" s="6">
        <v>3369</v>
      </c>
      <c r="V21" s="7">
        <v>1726</v>
      </c>
      <c r="W21" s="23">
        <v>3152</v>
      </c>
      <c r="X21" s="34">
        <v>2888</v>
      </c>
      <c r="Y21" s="44">
        <v>4209</v>
      </c>
      <c r="Z21" s="6">
        <v>610</v>
      </c>
      <c r="AA21" s="7">
        <v>387</v>
      </c>
      <c r="AB21" s="23">
        <v>683</v>
      </c>
      <c r="AC21" s="34">
        <v>685</v>
      </c>
      <c r="AD21" s="44">
        <v>732</v>
      </c>
      <c r="AE21" s="6">
        <v>1</v>
      </c>
      <c r="AF21" s="19">
        <v>0</v>
      </c>
      <c r="AG21" s="27">
        <v>6</v>
      </c>
      <c r="AH21" s="39">
        <v>16</v>
      </c>
      <c r="AI21" s="45">
        <v>288</v>
      </c>
      <c r="AJ21">
        <f t="shared" si="0"/>
        <v>3980</v>
      </c>
      <c r="AK21">
        <f t="shared" si="0"/>
        <v>2113</v>
      </c>
      <c r="AL21">
        <f t="shared" si="0"/>
        <v>3841</v>
      </c>
      <c r="AM21">
        <f t="shared" si="0"/>
        <v>3589</v>
      </c>
      <c r="AN21">
        <f t="shared" si="0"/>
        <v>5229</v>
      </c>
      <c r="AO21">
        <v>988.32</v>
      </c>
      <c r="AP21">
        <f t="shared" si="1"/>
        <v>351000</v>
      </c>
      <c r="AQ21">
        <f t="shared" si="2"/>
        <v>1133.903133903134</v>
      </c>
      <c r="AR21">
        <f t="shared" si="3"/>
        <v>601.994301994302</v>
      </c>
      <c r="AS21">
        <f t="shared" si="4"/>
        <v>1094.3019943019942</v>
      </c>
      <c r="AT21">
        <f t="shared" si="5"/>
        <v>1022.5071225071224</v>
      </c>
      <c r="AU21">
        <f t="shared" si="6"/>
        <v>1489.7435897435896</v>
      </c>
      <c r="AV21">
        <v>988.32</v>
      </c>
    </row>
    <row r="22" spans="21:48" ht="15">
      <c r="U22" s="6">
        <v>3301</v>
      </c>
      <c r="V22" s="7">
        <v>1830</v>
      </c>
      <c r="W22" s="23">
        <v>2167</v>
      </c>
      <c r="X22" s="34">
        <v>3329</v>
      </c>
      <c r="Y22" s="44">
        <v>2689</v>
      </c>
      <c r="Z22" s="6">
        <v>529</v>
      </c>
      <c r="AA22" s="7">
        <v>393</v>
      </c>
      <c r="AB22" s="23">
        <v>529</v>
      </c>
      <c r="AC22" s="34">
        <v>748</v>
      </c>
      <c r="AD22" s="44">
        <v>556</v>
      </c>
      <c r="AE22" s="6">
        <v>2</v>
      </c>
      <c r="AF22" s="19">
        <v>8</v>
      </c>
      <c r="AG22" s="27">
        <v>8</v>
      </c>
      <c r="AH22" s="39">
        <v>30</v>
      </c>
      <c r="AI22" s="45">
        <v>341</v>
      </c>
      <c r="AJ22">
        <f t="shared" si="0"/>
        <v>3832</v>
      </c>
      <c r="AK22">
        <f t="shared" si="0"/>
        <v>2231</v>
      </c>
      <c r="AL22">
        <f t="shared" si="0"/>
        <v>2704</v>
      </c>
      <c r="AM22">
        <f t="shared" si="0"/>
        <v>4107</v>
      </c>
      <c r="AN22">
        <f t="shared" si="0"/>
        <v>3586</v>
      </c>
      <c r="AO22">
        <v>988.32</v>
      </c>
      <c r="AP22">
        <f t="shared" si="1"/>
        <v>351000</v>
      </c>
      <c r="AQ22">
        <f t="shared" si="2"/>
        <v>1091.7378917378917</v>
      </c>
      <c r="AR22">
        <f t="shared" si="3"/>
        <v>635.6125356125357</v>
      </c>
      <c r="AS22">
        <f t="shared" si="4"/>
        <v>770.3703703703704</v>
      </c>
      <c r="AT22">
        <f t="shared" si="5"/>
        <v>1170.08547008547</v>
      </c>
      <c r="AU22">
        <f t="shared" si="6"/>
        <v>1021.6524216524216</v>
      </c>
      <c r="AV22">
        <v>988.32</v>
      </c>
    </row>
    <row r="23" spans="21:48" ht="15">
      <c r="U23" s="6">
        <v>3455</v>
      </c>
      <c r="V23" s="7">
        <v>1692</v>
      </c>
      <c r="W23" s="23">
        <v>1771</v>
      </c>
      <c r="X23" s="34">
        <v>3642</v>
      </c>
      <c r="Y23" s="44">
        <v>3076</v>
      </c>
      <c r="Z23" s="6">
        <v>532</v>
      </c>
      <c r="AA23" s="7">
        <v>408</v>
      </c>
      <c r="AB23" s="23">
        <v>445</v>
      </c>
      <c r="AC23" s="34">
        <v>795</v>
      </c>
      <c r="AD23" s="44">
        <v>601</v>
      </c>
      <c r="AE23" s="6">
        <v>2</v>
      </c>
      <c r="AF23" s="19">
        <v>1</v>
      </c>
      <c r="AG23" s="27">
        <v>6</v>
      </c>
      <c r="AH23" s="63">
        <v>37</v>
      </c>
      <c r="AI23" s="64">
        <v>237</v>
      </c>
      <c r="AJ23">
        <f t="shared" si="0"/>
        <v>3989</v>
      </c>
      <c r="AK23">
        <f t="shared" si="0"/>
        <v>2101</v>
      </c>
      <c r="AL23">
        <f t="shared" si="0"/>
        <v>2222</v>
      </c>
      <c r="AM23">
        <f t="shared" si="0"/>
        <v>4474</v>
      </c>
      <c r="AN23">
        <f t="shared" si="0"/>
        <v>3914</v>
      </c>
      <c r="AO23">
        <v>988.32</v>
      </c>
      <c r="AP23">
        <f t="shared" si="1"/>
        <v>351000</v>
      </c>
      <c r="AQ23">
        <f t="shared" si="2"/>
        <v>1136.4672364672365</v>
      </c>
      <c r="AR23">
        <f t="shared" si="3"/>
        <v>598.5754985754986</v>
      </c>
      <c r="AS23">
        <f t="shared" si="4"/>
        <v>633.048433048433</v>
      </c>
      <c r="AT23">
        <f t="shared" si="5"/>
        <v>1274.6438746438746</v>
      </c>
      <c r="AU23">
        <f t="shared" si="6"/>
        <v>1115.0997150997152</v>
      </c>
      <c r="AV23">
        <v>988.32</v>
      </c>
    </row>
    <row r="24" spans="21:48" ht="15">
      <c r="U24" s="6">
        <v>3895</v>
      </c>
      <c r="V24" s="7">
        <v>2330</v>
      </c>
      <c r="W24" s="23">
        <v>1467</v>
      </c>
      <c r="X24" s="34">
        <v>4113</v>
      </c>
      <c r="Y24" s="44">
        <v>3308</v>
      </c>
      <c r="Z24" s="6">
        <v>544</v>
      </c>
      <c r="AA24" s="7">
        <v>397</v>
      </c>
      <c r="AB24" s="23">
        <v>342</v>
      </c>
      <c r="AC24" s="34">
        <v>743</v>
      </c>
      <c r="AD24" s="44">
        <v>461</v>
      </c>
      <c r="AE24" s="6">
        <v>0</v>
      </c>
      <c r="AF24" s="19">
        <v>2</v>
      </c>
      <c r="AG24" s="27">
        <v>2</v>
      </c>
      <c r="AH24" s="39">
        <v>23</v>
      </c>
      <c r="AI24" s="45">
        <v>177</v>
      </c>
      <c r="AJ24">
        <f t="shared" si="0"/>
        <v>4439</v>
      </c>
      <c r="AK24">
        <f t="shared" si="0"/>
        <v>2729</v>
      </c>
      <c r="AL24">
        <f t="shared" si="0"/>
        <v>1811</v>
      </c>
      <c r="AM24">
        <f t="shared" si="0"/>
        <v>4879</v>
      </c>
      <c r="AN24">
        <f t="shared" si="0"/>
        <v>3946</v>
      </c>
      <c r="AO24">
        <v>988.32</v>
      </c>
      <c r="AP24">
        <f t="shared" si="1"/>
        <v>351000</v>
      </c>
      <c r="AQ24">
        <f t="shared" si="2"/>
        <v>1264.6723646723647</v>
      </c>
      <c r="AR24">
        <f t="shared" si="3"/>
        <v>777.4928774928775</v>
      </c>
      <c r="AS24">
        <f t="shared" si="4"/>
        <v>515.9544159544159</v>
      </c>
      <c r="AT24">
        <f t="shared" si="5"/>
        <v>1390.02849002849</v>
      </c>
      <c r="AU24">
        <f t="shared" si="6"/>
        <v>1124.2165242165242</v>
      </c>
      <c r="AV24">
        <v>988.32</v>
      </c>
    </row>
    <row r="25" spans="21:48" ht="15">
      <c r="U25" s="6">
        <v>4151</v>
      </c>
      <c r="V25" s="7">
        <v>2110</v>
      </c>
      <c r="W25" s="23">
        <v>1267</v>
      </c>
      <c r="X25" s="34">
        <v>4008</v>
      </c>
      <c r="Y25" s="44"/>
      <c r="Z25" s="6">
        <v>594</v>
      </c>
      <c r="AA25" s="7">
        <v>448</v>
      </c>
      <c r="AB25" s="23">
        <v>291</v>
      </c>
      <c r="AC25" s="34">
        <v>697</v>
      </c>
      <c r="AD25" s="44"/>
      <c r="AE25" s="6">
        <v>4</v>
      </c>
      <c r="AF25" s="19">
        <v>1</v>
      </c>
      <c r="AG25" s="27">
        <v>1</v>
      </c>
      <c r="AH25" s="39">
        <v>38</v>
      </c>
      <c r="AI25" s="45"/>
      <c r="AJ25">
        <f t="shared" si="0"/>
        <v>4749</v>
      </c>
      <c r="AK25">
        <f t="shared" si="0"/>
        <v>2559</v>
      </c>
      <c r="AL25">
        <f t="shared" si="0"/>
        <v>1559</v>
      </c>
      <c r="AM25">
        <f t="shared" si="0"/>
        <v>4743</v>
      </c>
      <c r="AN25">
        <f t="shared" si="0"/>
        <v>0</v>
      </c>
      <c r="AO25">
        <v>988.32</v>
      </c>
      <c r="AP25">
        <f t="shared" si="1"/>
        <v>351000</v>
      </c>
      <c r="AQ25">
        <f t="shared" si="2"/>
        <v>1352.991452991453</v>
      </c>
      <c r="AR25">
        <f t="shared" si="3"/>
        <v>729.0598290598291</v>
      </c>
      <c r="AS25">
        <f t="shared" si="4"/>
        <v>444.1595441595441</v>
      </c>
      <c r="AT25">
        <f t="shared" si="5"/>
        <v>1351.2820512820513</v>
      </c>
      <c r="AU25">
        <f t="shared" si="6"/>
        <v>0</v>
      </c>
      <c r="AV25">
        <v>988.32</v>
      </c>
    </row>
    <row r="26" spans="21:48" ht="15">
      <c r="U26" s="6">
        <v>3910</v>
      </c>
      <c r="V26" s="7">
        <v>2226</v>
      </c>
      <c r="W26" s="23">
        <v>1589</v>
      </c>
      <c r="X26" s="34">
        <v>3462</v>
      </c>
      <c r="Y26" s="44"/>
      <c r="Z26" s="6">
        <v>564</v>
      </c>
      <c r="AA26" s="7">
        <v>425</v>
      </c>
      <c r="AB26" s="23">
        <v>275</v>
      </c>
      <c r="AC26" s="34">
        <v>630</v>
      </c>
      <c r="AD26" s="44"/>
      <c r="AE26" s="6">
        <v>2</v>
      </c>
      <c r="AF26" s="19">
        <v>1</v>
      </c>
      <c r="AG26" s="27">
        <v>0</v>
      </c>
      <c r="AH26" s="39">
        <v>34</v>
      </c>
      <c r="AI26" s="45"/>
      <c r="AJ26">
        <f t="shared" si="0"/>
        <v>4476</v>
      </c>
      <c r="AK26">
        <f t="shared" si="0"/>
        <v>2652</v>
      </c>
      <c r="AL26">
        <f t="shared" si="0"/>
        <v>1864</v>
      </c>
      <c r="AM26">
        <f t="shared" si="0"/>
        <v>4126</v>
      </c>
      <c r="AN26">
        <f t="shared" si="0"/>
        <v>0</v>
      </c>
      <c r="AO26">
        <v>988.32</v>
      </c>
      <c r="AP26">
        <f t="shared" si="1"/>
        <v>351000</v>
      </c>
      <c r="AQ26">
        <f t="shared" si="2"/>
        <v>1275.2136752136753</v>
      </c>
      <c r="AR26">
        <f t="shared" si="3"/>
        <v>755.5555555555555</v>
      </c>
      <c r="AS26">
        <f t="shared" si="4"/>
        <v>531.0541310541311</v>
      </c>
      <c r="AT26">
        <f t="shared" si="5"/>
        <v>1175.4985754985755</v>
      </c>
      <c r="AU26">
        <f t="shared" si="6"/>
        <v>0</v>
      </c>
      <c r="AV26">
        <v>988.32</v>
      </c>
    </row>
    <row r="27" spans="21:48" ht="15">
      <c r="U27" s="6">
        <v>3780</v>
      </c>
      <c r="V27" s="7">
        <v>2760</v>
      </c>
      <c r="W27" s="23">
        <v>1877</v>
      </c>
      <c r="X27" s="34">
        <v>3176</v>
      </c>
      <c r="Y27" s="44"/>
      <c r="Z27" s="6">
        <v>482</v>
      </c>
      <c r="AA27" s="7">
        <v>470</v>
      </c>
      <c r="AB27" s="23">
        <v>287</v>
      </c>
      <c r="AC27" s="34">
        <v>604</v>
      </c>
      <c r="AD27" s="44"/>
      <c r="AE27" s="6">
        <v>1</v>
      </c>
      <c r="AF27" s="19">
        <v>0</v>
      </c>
      <c r="AG27" s="27">
        <v>0</v>
      </c>
      <c r="AH27" s="39">
        <v>31</v>
      </c>
      <c r="AI27" s="45"/>
      <c r="AJ27">
        <f t="shared" si="0"/>
        <v>4263</v>
      </c>
      <c r="AK27">
        <f t="shared" si="0"/>
        <v>3230</v>
      </c>
      <c r="AL27">
        <f t="shared" si="0"/>
        <v>2164</v>
      </c>
      <c r="AM27">
        <f t="shared" si="0"/>
        <v>3811</v>
      </c>
      <c r="AN27">
        <f t="shared" si="0"/>
        <v>0</v>
      </c>
      <c r="AO27">
        <v>988.32</v>
      </c>
      <c r="AP27">
        <f t="shared" si="1"/>
        <v>351000</v>
      </c>
      <c r="AQ27">
        <f t="shared" si="2"/>
        <v>1214.5299145299145</v>
      </c>
      <c r="AR27">
        <f t="shared" si="3"/>
        <v>920.2279202279203</v>
      </c>
      <c r="AS27">
        <f t="shared" si="4"/>
        <v>616.5242165242165</v>
      </c>
      <c r="AT27">
        <f t="shared" si="5"/>
        <v>1085.7549857549857</v>
      </c>
      <c r="AU27">
        <f t="shared" si="6"/>
        <v>0</v>
      </c>
      <c r="AV27">
        <v>988.32</v>
      </c>
    </row>
    <row r="28" spans="21:48" ht="15">
      <c r="U28" s="6">
        <v>3533</v>
      </c>
      <c r="V28" s="7">
        <v>2339</v>
      </c>
      <c r="W28" s="23">
        <v>2001</v>
      </c>
      <c r="X28" s="34">
        <v>2431</v>
      </c>
      <c r="Y28" s="44"/>
      <c r="Z28" s="6">
        <v>474</v>
      </c>
      <c r="AA28" s="7">
        <v>458</v>
      </c>
      <c r="AB28" s="23">
        <v>428</v>
      </c>
      <c r="AC28" s="34">
        <v>533</v>
      </c>
      <c r="AD28" s="44"/>
      <c r="AE28" s="6">
        <v>0</v>
      </c>
      <c r="AF28" s="19">
        <v>0</v>
      </c>
      <c r="AG28" s="27">
        <v>0</v>
      </c>
      <c r="AH28" s="39">
        <v>32</v>
      </c>
      <c r="AI28" s="45"/>
      <c r="AJ28">
        <f t="shared" si="0"/>
        <v>4007</v>
      </c>
      <c r="AK28">
        <f t="shared" si="0"/>
        <v>2797</v>
      </c>
      <c r="AL28">
        <f t="shared" si="0"/>
        <v>2429</v>
      </c>
      <c r="AM28">
        <f t="shared" si="0"/>
        <v>2996</v>
      </c>
      <c r="AN28">
        <f t="shared" si="0"/>
        <v>0</v>
      </c>
      <c r="AO28">
        <v>988.32</v>
      </c>
      <c r="AP28">
        <f t="shared" si="1"/>
        <v>351000</v>
      </c>
      <c r="AQ28">
        <f t="shared" si="2"/>
        <v>1141.5954415954416</v>
      </c>
      <c r="AR28">
        <f t="shared" si="3"/>
        <v>796.8660968660968</v>
      </c>
      <c r="AS28">
        <f t="shared" si="4"/>
        <v>692.022792022792</v>
      </c>
      <c r="AT28">
        <f t="shared" si="5"/>
        <v>853.5612535612535</v>
      </c>
      <c r="AU28">
        <f t="shared" si="6"/>
        <v>0</v>
      </c>
      <c r="AV28">
        <v>988.32</v>
      </c>
    </row>
    <row r="29" spans="21:48" ht="15">
      <c r="U29" s="6">
        <v>3499</v>
      </c>
      <c r="V29" s="7">
        <v>2336</v>
      </c>
      <c r="W29" s="23">
        <v>1515</v>
      </c>
      <c r="X29" s="34">
        <v>1740</v>
      </c>
      <c r="Y29" s="44"/>
      <c r="Z29" s="6">
        <v>423</v>
      </c>
      <c r="AA29" s="7">
        <v>418</v>
      </c>
      <c r="AB29" s="23">
        <v>273</v>
      </c>
      <c r="AC29" s="34">
        <v>294</v>
      </c>
      <c r="AD29" s="44"/>
      <c r="AE29" s="6">
        <v>2</v>
      </c>
      <c r="AF29" s="19">
        <v>0</v>
      </c>
      <c r="AG29" s="27">
        <v>0</v>
      </c>
      <c r="AH29" s="39">
        <v>19</v>
      </c>
      <c r="AI29" s="45"/>
      <c r="AJ29">
        <f t="shared" si="0"/>
        <v>3924</v>
      </c>
      <c r="AK29">
        <f t="shared" si="0"/>
        <v>2754</v>
      </c>
      <c r="AL29">
        <f t="shared" si="0"/>
        <v>1788</v>
      </c>
      <c r="AM29">
        <f t="shared" si="0"/>
        <v>2053</v>
      </c>
      <c r="AN29">
        <f t="shared" si="0"/>
        <v>0</v>
      </c>
      <c r="AO29">
        <v>988.32</v>
      </c>
      <c r="AP29">
        <f t="shared" si="1"/>
        <v>351000</v>
      </c>
      <c r="AQ29">
        <f t="shared" si="2"/>
        <v>1117.9487179487178</v>
      </c>
      <c r="AR29">
        <f t="shared" si="3"/>
        <v>784.6153846153846</v>
      </c>
      <c r="AS29">
        <f t="shared" si="4"/>
        <v>509.40170940170935</v>
      </c>
      <c r="AT29">
        <f t="shared" si="5"/>
        <v>584.9002849002849</v>
      </c>
      <c r="AU29">
        <f t="shared" si="6"/>
        <v>0</v>
      </c>
      <c r="AV29">
        <v>988.32</v>
      </c>
    </row>
    <row r="30" spans="21:48" ht="15">
      <c r="U30" s="6">
        <v>2705</v>
      </c>
      <c r="V30" s="7">
        <v>1972</v>
      </c>
      <c r="W30" s="23">
        <v>1300</v>
      </c>
      <c r="X30" s="34">
        <v>879</v>
      </c>
      <c r="Y30" s="44"/>
      <c r="Z30" s="6">
        <v>389</v>
      </c>
      <c r="AA30" s="7">
        <v>340</v>
      </c>
      <c r="AB30" s="23">
        <v>308</v>
      </c>
      <c r="AC30" s="34">
        <v>290</v>
      </c>
      <c r="AD30" s="44"/>
      <c r="AE30" s="6">
        <v>0</v>
      </c>
      <c r="AF30" s="19">
        <v>2</v>
      </c>
      <c r="AG30" s="27">
        <v>0</v>
      </c>
      <c r="AH30" s="39">
        <v>7</v>
      </c>
      <c r="AI30" s="45"/>
      <c r="AJ30">
        <f t="shared" si="0"/>
        <v>3094</v>
      </c>
      <c r="AK30">
        <f t="shared" si="0"/>
        <v>2314</v>
      </c>
      <c r="AL30">
        <f t="shared" si="0"/>
        <v>1608</v>
      </c>
      <c r="AM30">
        <f t="shared" si="0"/>
        <v>1176</v>
      </c>
      <c r="AN30">
        <f t="shared" si="0"/>
        <v>0</v>
      </c>
      <c r="AO30">
        <v>988.32</v>
      </c>
      <c r="AP30">
        <f t="shared" si="1"/>
        <v>351000</v>
      </c>
      <c r="AQ30">
        <f t="shared" si="2"/>
        <v>881.4814814814815</v>
      </c>
      <c r="AR30">
        <f t="shared" si="3"/>
        <v>659.2592592592592</v>
      </c>
      <c r="AS30">
        <f t="shared" si="4"/>
        <v>458.11965811965814</v>
      </c>
      <c r="AT30">
        <f t="shared" si="5"/>
        <v>335.04273504273505</v>
      </c>
      <c r="AU30">
        <f t="shared" si="6"/>
        <v>0</v>
      </c>
      <c r="AV30">
        <v>988.32</v>
      </c>
    </row>
    <row r="31" spans="21:48" ht="15">
      <c r="U31" s="6">
        <v>1412</v>
      </c>
      <c r="V31" s="7">
        <v>2240</v>
      </c>
      <c r="W31" s="23">
        <v>813</v>
      </c>
      <c r="X31" s="34">
        <v>1004</v>
      </c>
      <c r="Y31" s="44"/>
      <c r="Z31" s="6">
        <v>206</v>
      </c>
      <c r="AA31" s="7">
        <v>398</v>
      </c>
      <c r="AB31" s="23">
        <v>188</v>
      </c>
      <c r="AC31" s="34">
        <v>281</v>
      </c>
      <c r="AD31" s="44"/>
      <c r="AE31" s="6">
        <v>0</v>
      </c>
      <c r="AF31" s="19">
        <v>5</v>
      </c>
      <c r="AG31" s="27">
        <v>0</v>
      </c>
      <c r="AH31" s="39">
        <v>0</v>
      </c>
      <c r="AI31" s="45"/>
      <c r="AJ31">
        <f t="shared" si="0"/>
        <v>1618</v>
      </c>
      <c r="AK31">
        <f t="shared" si="0"/>
        <v>2643</v>
      </c>
      <c r="AL31">
        <f t="shared" si="0"/>
        <v>1001</v>
      </c>
      <c r="AM31">
        <f t="shared" si="0"/>
        <v>1285</v>
      </c>
      <c r="AN31">
        <f t="shared" si="0"/>
        <v>0</v>
      </c>
      <c r="AO31">
        <v>988.32</v>
      </c>
      <c r="AP31">
        <f t="shared" si="1"/>
        <v>351000</v>
      </c>
      <c r="AQ31">
        <f t="shared" si="2"/>
        <v>460.9686609686609</v>
      </c>
      <c r="AR31">
        <f t="shared" si="3"/>
        <v>752.991452991453</v>
      </c>
      <c r="AS31">
        <f t="shared" si="4"/>
        <v>285.1851851851852</v>
      </c>
      <c r="AT31">
        <f t="shared" si="5"/>
        <v>366.0968660968661</v>
      </c>
      <c r="AU31">
        <f t="shared" si="6"/>
        <v>0</v>
      </c>
      <c r="AV31">
        <v>988.32</v>
      </c>
    </row>
    <row r="32" spans="21:48" ht="15">
      <c r="U32" s="6">
        <v>2065</v>
      </c>
      <c r="V32" s="7">
        <v>1924</v>
      </c>
      <c r="W32" s="23">
        <v>930</v>
      </c>
      <c r="X32" s="34">
        <v>991</v>
      </c>
      <c r="Y32" s="44"/>
      <c r="Z32" s="6">
        <v>336</v>
      </c>
      <c r="AA32" s="7">
        <v>388</v>
      </c>
      <c r="AB32" s="23">
        <v>242</v>
      </c>
      <c r="AC32" s="34">
        <v>320</v>
      </c>
      <c r="AD32" s="44"/>
      <c r="AE32" s="6">
        <v>0</v>
      </c>
      <c r="AF32" s="19">
        <v>0</v>
      </c>
      <c r="AG32" s="27">
        <v>0</v>
      </c>
      <c r="AH32" s="39">
        <v>5</v>
      </c>
      <c r="AI32" s="45"/>
      <c r="AJ32">
        <f t="shared" si="0"/>
        <v>2401</v>
      </c>
      <c r="AK32">
        <f t="shared" si="0"/>
        <v>2312</v>
      </c>
      <c r="AL32">
        <f t="shared" si="0"/>
        <v>1172</v>
      </c>
      <c r="AM32">
        <f t="shared" si="0"/>
        <v>1316</v>
      </c>
      <c r="AN32">
        <f t="shared" si="0"/>
        <v>0</v>
      </c>
      <c r="AO32">
        <v>988.32</v>
      </c>
      <c r="AP32">
        <f t="shared" si="1"/>
        <v>351000</v>
      </c>
      <c r="AQ32">
        <f t="shared" si="2"/>
        <v>684.0455840455841</v>
      </c>
      <c r="AR32">
        <f t="shared" si="3"/>
        <v>658.6894586894587</v>
      </c>
      <c r="AS32">
        <f t="shared" si="4"/>
        <v>333.9031339031339</v>
      </c>
      <c r="AT32">
        <f t="shared" si="5"/>
        <v>374.92877492877494</v>
      </c>
      <c r="AU32">
        <f t="shared" si="6"/>
        <v>0</v>
      </c>
      <c r="AV32">
        <v>988.32</v>
      </c>
    </row>
    <row r="33" spans="21:48" ht="15">
      <c r="U33" s="6">
        <v>2047</v>
      </c>
      <c r="V33" s="7">
        <v>1336</v>
      </c>
      <c r="W33" s="23">
        <v>1152</v>
      </c>
      <c r="X33" s="34">
        <v>929</v>
      </c>
      <c r="Y33" s="44"/>
      <c r="Z33" s="6">
        <v>321</v>
      </c>
      <c r="AA33" s="7">
        <v>263</v>
      </c>
      <c r="AB33" s="23">
        <v>295</v>
      </c>
      <c r="AC33" s="34">
        <v>213</v>
      </c>
      <c r="AD33" s="44"/>
      <c r="AE33" s="6">
        <v>0</v>
      </c>
      <c r="AF33" s="19">
        <v>0</v>
      </c>
      <c r="AG33" s="27">
        <v>0</v>
      </c>
      <c r="AH33" s="39">
        <v>1</v>
      </c>
      <c r="AI33" s="45"/>
      <c r="AJ33">
        <f t="shared" si="0"/>
        <v>2368</v>
      </c>
      <c r="AK33">
        <f t="shared" si="0"/>
        <v>1599</v>
      </c>
      <c r="AL33">
        <f t="shared" si="0"/>
        <v>1447</v>
      </c>
      <c r="AM33">
        <f t="shared" si="0"/>
        <v>1143</v>
      </c>
      <c r="AN33">
        <f t="shared" si="0"/>
        <v>0</v>
      </c>
      <c r="AO33">
        <v>988.32</v>
      </c>
      <c r="AP33">
        <f t="shared" si="1"/>
        <v>351000</v>
      </c>
      <c r="AQ33">
        <f t="shared" si="2"/>
        <v>674.6438746438746</v>
      </c>
      <c r="AR33">
        <f t="shared" si="3"/>
        <v>455.5555555555556</v>
      </c>
      <c r="AS33">
        <f t="shared" si="4"/>
        <v>412.25071225071224</v>
      </c>
      <c r="AT33">
        <f t="shared" si="5"/>
        <v>325.64102564102564</v>
      </c>
      <c r="AU33">
        <f t="shared" si="6"/>
        <v>0</v>
      </c>
      <c r="AV33">
        <v>988.32</v>
      </c>
    </row>
    <row r="34" spans="21:48" ht="15">
      <c r="U34" s="6">
        <v>1637</v>
      </c>
      <c r="V34" s="7">
        <v>1072</v>
      </c>
      <c r="W34" s="23">
        <v>1089</v>
      </c>
      <c r="X34" s="34">
        <v>904</v>
      </c>
      <c r="Y34" s="44"/>
      <c r="Z34" s="6">
        <v>288</v>
      </c>
      <c r="AA34" s="7">
        <v>230</v>
      </c>
      <c r="AB34" s="23">
        <v>268</v>
      </c>
      <c r="AC34" s="34">
        <v>200</v>
      </c>
      <c r="AD34" s="44"/>
      <c r="AE34" s="6">
        <v>1</v>
      </c>
      <c r="AF34" s="19">
        <v>0</v>
      </c>
      <c r="AG34" s="27">
        <v>0</v>
      </c>
      <c r="AH34" s="39">
        <v>2</v>
      </c>
      <c r="AI34" s="45"/>
      <c r="AJ34">
        <f t="shared" si="0"/>
        <v>1926</v>
      </c>
      <c r="AK34">
        <f t="shared" si="0"/>
        <v>1302</v>
      </c>
      <c r="AL34">
        <f t="shared" si="0"/>
        <v>1357</v>
      </c>
      <c r="AM34">
        <f t="shared" si="0"/>
        <v>1106</v>
      </c>
      <c r="AN34">
        <f t="shared" si="0"/>
        <v>0</v>
      </c>
      <c r="AO34">
        <v>988.32</v>
      </c>
      <c r="AP34">
        <f t="shared" si="1"/>
        <v>351000</v>
      </c>
      <c r="AQ34">
        <f t="shared" si="2"/>
        <v>548.7179487179487</v>
      </c>
      <c r="AR34">
        <f t="shared" si="3"/>
        <v>370.94017094017096</v>
      </c>
      <c r="AS34">
        <f t="shared" si="4"/>
        <v>386.6096866096866</v>
      </c>
      <c r="AT34">
        <f t="shared" si="5"/>
        <v>315.09971509971507</v>
      </c>
      <c r="AU34">
        <f t="shared" si="6"/>
        <v>0</v>
      </c>
      <c r="AV34">
        <v>988.32</v>
      </c>
    </row>
    <row r="35" spans="21:48" ht="15">
      <c r="U35" s="6">
        <v>1382</v>
      </c>
      <c r="V35" s="7">
        <v>1105</v>
      </c>
      <c r="W35" s="23">
        <v>1174</v>
      </c>
      <c r="X35" s="34">
        <v>1087</v>
      </c>
      <c r="Y35" s="44"/>
      <c r="Z35" s="6">
        <v>255</v>
      </c>
      <c r="AA35" s="7">
        <v>235</v>
      </c>
      <c r="AB35" s="23">
        <v>283</v>
      </c>
      <c r="AC35" s="34">
        <v>310</v>
      </c>
      <c r="AD35" s="44"/>
      <c r="AE35" s="6">
        <v>0</v>
      </c>
      <c r="AF35" s="19">
        <v>1</v>
      </c>
      <c r="AG35" s="27">
        <v>0</v>
      </c>
      <c r="AH35" s="39">
        <v>1</v>
      </c>
      <c r="AI35" s="45"/>
      <c r="AJ35">
        <f t="shared" si="0"/>
        <v>1637</v>
      </c>
      <c r="AK35">
        <f t="shared" si="0"/>
        <v>1341</v>
      </c>
      <c r="AL35">
        <f t="shared" si="0"/>
        <v>1457</v>
      </c>
      <c r="AM35">
        <f t="shared" si="0"/>
        <v>1398</v>
      </c>
      <c r="AN35">
        <f t="shared" si="0"/>
        <v>0</v>
      </c>
      <c r="AO35">
        <v>988.32</v>
      </c>
      <c r="AP35">
        <f t="shared" si="1"/>
        <v>351000</v>
      </c>
      <c r="AQ35">
        <f t="shared" si="2"/>
        <v>466.3817663817664</v>
      </c>
      <c r="AR35">
        <f t="shared" si="3"/>
        <v>382.05128205128204</v>
      </c>
      <c r="AS35">
        <f t="shared" si="4"/>
        <v>415.09971509971507</v>
      </c>
      <c r="AT35">
        <f t="shared" si="5"/>
        <v>398.2905982905983</v>
      </c>
      <c r="AU35">
        <f t="shared" si="6"/>
        <v>0</v>
      </c>
      <c r="AV35">
        <v>988.32</v>
      </c>
    </row>
    <row r="36" spans="21:48" ht="15">
      <c r="U36" s="6">
        <v>1357</v>
      </c>
      <c r="V36" s="7">
        <v>1218</v>
      </c>
      <c r="W36" s="23">
        <v>937</v>
      </c>
      <c r="X36" s="34">
        <v>1007</v>
      </c>
      <c r="Y36" s="44"/>
      <c r="Z36" s="6">
        <v>249</v>
      </c>
      <c r="AA36" s="7">
        <v>238</v>
      </c>
      <c r="AB36" s="23">
        <v>194</v>
      </c>
      <c r="AC36" s="34">
        <v>216</v>
      </c>
      <c r="AD36" s="44"/>
      <c r="AE36" s="6">
        <v>0</v>
      </c>
      <c r="AF36" s="19">
        <v>0</v>
      </c>
      <c r="AG36" s="27">
        <v>0</v>
      </c>
      <c r="AH36" s="39">
        <v>0</v>
      </c>
      <c r="AI36" s="45"/>
      <c r="AJ36">
        <f t="shared" si="0"/>
        <v>1606</v>
      </c>
      <c r="AK36">
        <f t="shared" si="0"/>
        <v>1456</v>
      </c>
      <c r="AL36">
        <f t="shared" si="0"/>
        <v>1131</v>
      </c>
      <c r="AM36">
        <f t="shared" si="0"/>
        <v>1223</v>
      </c>
      <c r="AN36">
        <f t="shared" si="0"/>
        <v>0</v>
      </c>
      <c r="AO36">
        <v>988.32</v>
      </c>
      <c r="AP36">
        <f t="shared" si="1"/>
        <v>351000</v>
      </c>
      <c r="AQ36">
        <f t="shared" si="2"/>
        <v>457.54985754985756</v>
      </c>
      <c r="AR36">
        <f t="shared" si="3"/>
        <v>414.81481481481484</v>
      </c>
      <c r="AS36">
        <f t="shared" si="4"/>
        <v>322.22222222222223</v>
      </c>
      <c r="AT36">
        <f t="shared" si="5"/>
        <v>348.43304843304844</v>
      </c>
      <c r="AU36">
        <f t="shared" si="6"/>
        <v>0</v>
      </c>
      <c r="AV36">
        <v>988.32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X27" sqref="X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6"/>
  <sheetViews>
    <sheetView workbookViewId="0" topLeftCell="A1">
      <selection activeCell="B1" sqref="B1:G34"/>
    </sheetView>
  </sheetViews>
  <sheetFormatPr defaultColWidth="9.140625" defaultRowHeight="12.75"/>
  <cols>
    <col min="5" max="5" width="15.8515625" style="0" bestFit="1" customWidth="1"/>
    <col min="6" max="6" width="12.28125" style="0" customWidth="1"/>
    <col min="7" max="7" width="10.57421875" style="0" customWidth="1"/>
    <col min="9" max="9" width="13.7109375" style="0" customWidth="1"/>
    <col min="10" max="10" width="15.57421875" style="0" customWidth="1"/>
  </cols>
  <sheetData>
    <row r="1" spans="1:7" ht="12.75">
      <c r="A1" t="s">
        <v>84</v>
      </c>
      <c r="B1" s="58" t="s">
        <v>76</v>
      </c>
      <c r="C1" s="58" t="s">
        <v>77</v>
      </c>
      <c r="D1" s="58" t="s">
        <v>78</v>
      </c>
      <c r="E1" s="58" t="s">
        <v>71</v>
      </c>
      <c r="F1" s="58" t="s">
        <v>72</v>
      </c>
      <c r="G1" s="58"/>
    </row>
    <row r="2" spans="2:11" ht="12.75">
      <c r="B2" s="58">
        <v>1</v>
      </c>
      <c r="C2" s="58" t="s">
        <v>67</v>
      </c>
      <c r="D2" s="58" t="s">
        <v>68</v>
      </c>
      <c r="E2" s="58" t="s">
        <v>73</v>
      </c>
      <c r="F2" s="58" t="s">
        <v>74</v>
      </c>
      <c r="G2" s="58"/>
      <c r="K2" t="s">
        <v>85</v>
      </c>
    </row>
    <row r="3" spans="2:11" ht="12.75">
      <c r="B3" s="58">
        <v>2</v>
      </c>
      <c r="C3" s="58" t="s">
        <v>67</v>
      </c>
      <c r="D3" s="58" t="s">
        <v>69</v>
      </c>
      <c r="E3" s="58" t="s">
        <v>74</v>
      </c>
      <c r="F3" s="58" t="s">
        <v>74</v>
      </c>
      <c r="G3" s="58"/>
      <c r="K3" t="s">
        <v>86</v>
      </c>
    </row>
    <row r="4" spans="2:11" ht="12.75">
      <c r="B4" s="58">
        <v>3</v>
      </c>
      <c r="C4" s="58" t="s">
        <v>67</v>
      </c>
      <c r="D4" s="58" t="s">
        <v>69</v>
      </c>
      <c r="E4" s="58" t="s">
        <v>73</v>
      </c>
      <c r="F4" s="58" t="s">
        <v>74</v>
      </c>
      <c r="G4" s="58"/>
      <c r="K4" t="s">
        <v>87</v>
      </c>
    </row>
    <row r="5" spans="2:11" ht="12.75">
      <c r="B5" s="58">
        <v>4</v>
      </c>
      <c r="C5" s="58" t="s">
        <v>67</v>
      </c>
      <c r="D5" s="58" t="s">
        <v>69</v>
      </c>
      <c r="E5" s="58" t="s">
        <v>74</v>
      </c>
      <c r="F5" s="58" t="s">
        <v>74</v>
      </c>
      <c r="G5" s="58"/>
      <c r="K5" t="s">
        <v>88</v>
      </c>
    </row>
    <row r="6" spans="2:11" ht="12.75">
      <c r="B6" s="58">
        <v>5</v>
      </c>
      <c r="C6" s="58" t="s">
        <v>67</v>
      </c>
      <c r="D6" s="58"/>
      <c r="E6" s="58" t="s">
        <v>73</v>
      </c>
      <c r="F6" s="58" t="s">
        <v>74</v>
      </c>
      <c r="G6" s="58"/>
      <c r="H6" t="s">
        <v>80</v>
      </c>
      <c r="I6" s="59" t="s">
        <v>82</v>
      </c>
      <c r="J6" s="59" t="s">
        <v>83</v>
      </c>
      <c r="K6" t="s">
        <v>89</v>
      </c>
    </row>
    <row r="7" spans="2:11" ht="12.75">
      <c r="B7" s="58">
        <v>6</v>
      </c>
      <c r="C7" s="58" t="s">
        <v>67</v>
      </c>
      <c r="D7" s="58" t="s">
        <v>70</v>
      </c>
      <c r="E7" s="58" t="s">
        <v>73</v>
      </c>
      <c r="F7" s="58" t="s">
        <v>74</v>
      </c>
      <c r="G7" s="58"/>
      <c r="H7" t="s">
        <v>79</v>
      </c>
      <c r="K7" t="s">
        <v>90</v>
      </c>
    </row>
    <row r="8" spans="2:11" ht="12.75">
      <c r="B8" s="58">
        <v>7</v>
      </c>
      <c r="C8" s="58" t="s">
        <v>67</v>
      </c>
      <c r="D8" s="58" t="s">
        <v>70</v>
      </c>
      <c r="E8" s="58" t="s">
        <v>74</v>
      </c>
      <c r="F8" s="58" t="s">
        <v>74</v>
      </c>
      <c r="G8" s="58"/>
      <c r="H8" t="s">
        <v>81</v>
      </c>
      <c r="K8" t="s">
        <v>91</v>
      </c>
    </row>
    <row r="9" spans="2:11" ht="12.75">
      <c r="B9" s="58">
        <v>8</v>
      </c>
      <c r="C9" s="58" t="s">
        <v>67</v>
      </c>
      <c r="D9" s="58" t="s">
        <v>69</v>
      </c>
      <c r="E9" s="58" t="s">
        <v>73</v>
      </c>
      <c r="F9" s="58" t="s">
        <v>74</v>
      </c>
      <c r="G9" s="58"/>
      <c r="K9" t="s">
        <v>92</v>
      </c>
    </row>
    <row r="10" spans="2:11" ht="12.75">
      <c r="B10" s="58">
        <v>9</v>
      </c>
      <c r="C10" s="58" t="s">
        <v>67</v>
      </c>
      <c r="D10" s="58" t="s">
        <v>69</v>
      </c>
      <c r="E10" s="58" t="s">
        <v>73</v>
      </c>
      <c r="F10" s="58" t="s">
        <v>74</v>
      </c>
      <c r="G10" s="58"/>
      <c r="K10" t="s">
        <v>93</v>
      </c>
    </row>
    <row r="11" spans="2:11" ht="12.75">
      <c r="B11" s="58">
        <v>10</v>
      </c>
      <c r="C11" s="58" t="s">
        <v>67</v>
      </c>
      <c r="D11" s="58" t="s">
        <v>68</v>
      </c>
      <c r="E11" s="58" t="s">
        <v>73</v>
      </c>
      <c r="F11" s="58" t="s">
        <v>74</v>
      </c>
      <c r="G11" s="58"/>
      <c r="K11" t="s">
        <v>87</v>
      </c>
    </row>
    <row r="12" spans="2:11" ht="12.75">
      <c r="B12" s="58">
        <v>11</v>
      </c>
      <c r="C12" s="58" t="s">
        <v>67</v>
      </c>
      <c r="D12" s="58" t="s">
        <v>69</v>
      </c>
      <c r="E12" s="58" t="s">
        <v>73</v>
      </c>
      <c r="F12" s="58" t="s">
        <v>74</v>
      </c>
      <c r="G12" s="58"/>
      <c r="K12" t="s">
        <v>94</v>
      </c>
    </row>
    <row r="13" spans="2:11" ht="12.75">
      <c r="B13" s="58">
        <v>12</v>
      </c>
      <c r="C13" s="58" t="s">
        <v>67</v>
      </c>
      <c r="D13" s="58" t="s">
        <v>69</v>
      </c>
      <c r="E13" s="58" t="s">
        <v>73</v>
      </c>
      <c r="F13" s="58" t="s">
        <v>74</v>
      </c>
      <c r="G13" s="58"/>
      <c r="K13" t="s">
        <v>95</v>
      </c>
    </row>
    <row r="14" spans="2:11" ht="12.75">
      <c r="B14" s="58">
        <v>13</v>
      </c>
      <c r="C14" s="58" t="s">
        <v>67</v>
      </c>
      <c r="D14" s="58" t="s">
        <v>69</v>
      </c>
      <c r="E14" s="58" t="s">
        <v>73</v>
      </c>
      <c r="F14" s="58" t="s">
        <v>74</v>
      </c>
      <c r="G14" s="58"/>
      <c r="K14" t="s">
        <v>87</v>
      </c>
    </row>
    <row r="15" spans="2:11" ht="12.75">
      <c r="B15" s="58">
        <v>14</v>
      </c>
      <c r="C15" s="58" t="s">
        <v>67</v>
      </c>
      <c r="D15" s="58" t="s">
        <v>69</v>
      </c>
      <c r="E15" s="58" t="s">
        <v>73</v>
      </c>
      <c r="F15" s="58" t="s">
        <v>74</v>
      </c>
      <c r="G15" s="58"/>
      <c r="K15" t="s">
        <v>96</v>
      </c>
    </row>
    <row r="16" spans="2:11" ht="12.75">
      <c r="B16" s="58">
        <v>15</v>
      </c>
      <c r="C16" s="58" t="s">
        <v>67</v>
      </c>
      <c r="D16" s="58" t="s">
        <v>70</v>
      </c>
      <c r="E16" s="58" t="s">
        <v>73</v>
      </c>
      <c r="F16" s="58" t="s">
        <v>74</v>
      </c>
      <c r="G16" s="58"/>
      <c r="K16" t="s">
        <v>97</v>
      </c>
    </row>
    <row r="17" spans="2:11" ht="12.75">
      <c r="B17" s="58">
        <v>16</v>
      </c>
      <c r="C17" s="58" t="s">
        <v>67</v>
      </c>
      <c r="D17" s="58"/>
      <c r="E17" s="58" t="s">
        <v>73</v>
      </c>
      <c r="F17" s="58" t="s">
        <v>74</v>
      </c>
      <c r="G17" s="58"/>
      <c r="K17" t="s">
        <v>98</v>
      </c>
    </row>
    <row r="18" spans="2:11" ht="12.75">
      <c r="B18" s="58">
        <v>17</v>
      </c>
      <c r="C18" s="58" t="s">
        <v>67</v>
      </c>
      <c r="D18" s="58"/>
      <c r="E18" s="58" t="s">
        <v>73</v>
      </c>
      <c r="F18" s="58" t="s">
        <v>74</v>
      </c>
      <c r="G18" s="58"/>
      <c r="K18" t="s">
        <v>99</v>
      </c>
    </row>
    <row r="19" spans="2:11" ht="12.75">
      <c r="B19" s="58">
        <v>18</v>
      </c>
      <c r="C19" s="58" t="s">
        <v>67</v>
      </c>
      <c r="D19" s="58" t="s">
        <v>68</v>
      </c>
      <c r="E19" s="58" t="s">
        <v>73</v>
      </c>
      <c r="F19" s="58" t="s">
        <v>74</v>
      </c>
      <c r="G19" s="58"/>
      <c r="K19" t="s">
        <v>86</v>
      </c>
    </row>
    <row r="20" spans="2:11" ht="12.75">
      <c r="B20" s="58">
        <v>19</v>
      </c>
      <c r="C20" s="58" t="s">
        <v>67</v>
      </c>
      <c r="D20" s="58" t="s">
        <v>69</v>
      </c>
      <c r="E20" s="58" t="s">
        <v>73</v>
      </c>
      <c r="F20" s="58" t="s">
        <v>74</v>
      </c>
      <c r="G20" s="58"/>
      <c r="K20" t="s">
        <v>100</v>
      </c>
    </row>
    <row r="21" spans="2:11" ht="12.75">
      <c r="B21" s="58">
        <v>20</v>
      </c>
      <c r="C21" s="58" t="s">
        <v>67</v>
      </c>
      <c r="D21" s="58" t="s">
        <v>68</v>
      </c>
      <c r="E21" s="58" t="s">
        <v>73</v>
      </c>
      <c r="F21" s="58" t="s">
        <v>74</v>
      </c>
      <c r="G21" s="58"/>
      <c r="K21" t="s">
        <v>101</v>
      </c>
    </row>
    <row r="22" spans="2:11" ht="12.75">
      <c r="B22" s="58">
        <v>21</v>
      </c>
      <c r="C22" s="58" t="s">
        <v>67</v>
      </c>
      <c r="D22" s="58" t="s">
        <v>69</v>
      </c>
      <c r="E22" s="58" t="s">
        <v>73</v>
      </c>
      <c r="F22" s="58" t="s">
        <v>75</v>
      </c>
      <c r="G22" s="58"/>
      <c r="K22" t="s">
        <v>102</v>
      </c>
    </row>
    <row r="23" spans="2:11" ht="12.75">
      <c r="B23" s="58">
        <v>22</v>
      </c>
      <c r="C23" s="58" t="s">
        <v>67</v>
      </c>
      <c r="D23" s="58"/>
      <c r="E23" s="60" t="s">
        <v>73</v>
      </c>
      <c r="F23" s="60" t="s">
        <v>74</v>
      </c>
      <c r="G23" s="60" t="s">
        <v>186</v>
      </c>
      <c r="K23" t="s">
        <v>103</v>
      </c>
    </row>
    <row r="24" spans="2:11" ht="12.75">
      <c r="B24" s="58">
        <v>23</v>
      </c>
      <c r="C24" s="58" t="s">
        <v>67</v>
      </c>
      <c r="D24" s="60" t="s">
        <v>69</v>
      </c>
      <c r="E24" s="60" t="s">
        <v>73</v>
      </c>
      <c r="F24" s="60" t="s">
        <v>74</v>
      </c>
      <c r="G24" s="60" t="s">
        <v>187</v>
      </c>
      <c r="K24" t="s">
        <v>104</v>
      </c>
    </row>
    <row r="25" spans="2:11" ht="12.75">
      <c r="B25" s="58">
        <v>24</v>
      </c>
      <c r="C25" s="58" t="s">
        <v>67</v>
      </c>
      <c r="D25" s="60" t="s">
        <v>69</v>
      </c>
      <c r="E25" s="60" t="s">
        <v>73</v>
      </c>
      <c r="F25" s="60" t="s">
        <v>75</v>
      </c>
      <c r="G25" s="60" t="s">
        <v>186</v>
      </c>
      <c r="K25" t="s">
        <v>105</v>
      </c>
    </row>
    <row r="26" spans="2:11" ht="12.75">
      <c r="B26" s="58">
        <v>25</v>
      </c>
      <c r="C26" s="58" t="s">
        <v>67</v>
      </c>
      <c r="D26" s="60" t="s">
        <v>69</v>
      </c>
      <c r="E26" s="60" t="s">
        <v>73</v>
      </c>
      <c r="F26" s="60" t="s">
        <v>74</v>
      </c>
      <c r="G26" s="60" t="s">
        <v>186</v>
      </c>
      <c r="K26" t="s">
        <v>106</v>
      </c>
    </row>
    <row r="27" spans="2:11" ht="12.75">
      <c r="B27" s="58">
        <v>26</v>
      </c>
      <c r="C27" s="58" t="s">
        <v>67</v>
      </c>
      <c r="D27" s="58"/>
      <c r="E27" s="58"/>
      <c r="F27" s="58"/>
      <c r="G27" s="58"/>
      <c r="K27" t="s">
        <v>107</v>
      </c>
    </row>
    <row r="28" spans="2:11" ht="12.75">
      <c r="B28" s="58">
        <v>27</v>
      </c>
      <c r="C28" s="58" t="s">
        <v>67</v>
      </c>
      <c r="D28" s="58"/>
      <c r="E28" s="58"/>
      <c r="F28" s="58"/>
      <c r="G28" s="58"/>
      <c r="K28" t="s">
        <v>108</v>
      </c>
    </row>
    <row r="29" spans="2:11" ht="12.75">
      <c r="B29" s="58">
        <v>28</v>
      </c>
      <c r="C29" s="58" t="s">
        <v>67</v>
      </c>
      <c r="D29" s="58"/>
      <c r="E29" s="58"/>
      <c r="F29" s="58"/>
      <c r="G29" s="58"/>
      <c r="K29" t="s">
        <v>109</v>
      </c>
    </row>
    <row r="30" spans="2:11" ht="12.75">
      <c r="B30" s="58">
        <v>29</v>
      </c>
      <c r="C30" s="58" t="s">
        <v>67</v>
      </c>
      <c r="D30" s="58"/>
      <c r="E30" s="58"/>
      <c r="F30" s="58"/>
      <c r="G30" s="58"/>
      <c r="K30" t="s">
        <v>107</v>
      </c>
    </row>
    <row r="31" spans="2:11" ht="12.75">
      <c r="B31" s="58">
        <v>30</v>
      </c>
      <c r="C31" s="58" t="s">
        <v>67</v>
      </c>
      <c r="D31" s="58"/>
      <c r="E31" s="58"/>
      <c r="F31" s="58"/>
      <c r="G31" s="58"/>
      <c r="K31" t="s">
        <v>110</v>
      </c>
    </row>
    <row r="32" spans="2:11" ht="12.75">
      <c r="B32" s="58">
        <v>31</v>
      </c>
      <c r="C32" s="58" t="s">
        <v>67</v>
      </c>
      <c r="D32" s="58"/>
      <c r="E32" s="58"/>
      <c r="F32" s="58"/>
      <c r="G32" s="58"/>
      <c r="K32" t="s">
        <v>111</v>
      </c>
    </row>
    <row r="33" spans="2:11" ht="12.75">
      <c r="B33" s="58">
        <v>32</v>
      </c>
      <c r="C33" s="58" t="s">
        <v>67</v>
      </c>
      <c r="D33" s="58"/>
      <c r="E33" s="58"/>
      <c r="F33" s="58"/>
      <c r="G33" s="58"/>
      <c r="K33" t="s">
        <v>107</v>
      </c>
    </row>
    <row r="34" spans="2:11" ht="12.75">
      <c r="B34" s="58">
        <v>33</v>
      </c>
      <c r="C34" s="58" t="s">
        <v>67</v>
      </c>
      <c r="D34" s="58"/>
      <c r="E34" s="58"/>
      <c r="F34" s="58"/>
      <c r="G34" s="58"/>
      <c r="K34" t="s">
        <v>112</v>
      </c>
    </row>
    <row r="35" ht="12.75">
      <c r="K35" t="s">
        <v>113</v>
      </c>
    </row>
    <row r="36" ht="12.75">
      <c r="K36" t="s">
        <v>98</v>
      </c>
    </row>
    <row r="37" ht="12.75">
      <c r="K37" t="s">
        <v>114</v>
      </c>
    </row>
    <row r="38" ht="12.75">
      <c r="K38" t="s">
        <v>115</v>
      </c>
    </row>
    <row r="39" ht="12.75">
      <c r="K39" t="s">
        <v>107</v>
      </c>
    </row>
    <row r="40" ht="12.75">
      <c r="K40" t="s">
        <v>116</v>
      </c>
    </row>
    <row r="41" ht="12.75">
      <c r="K41" t="s">
        <v>89</v>
      </c>
    </row>
    <row r="42" ht="12.75">
      <c r="K42" t="s">
        <v>117</v>
      </c>
    </row>
    <row r="43" ht="12.75">
      <c r="K43" t="s">
        <v>118</v>
      </c>
    </row>
    <row r="44" ht="12.75">
      <c r="K44" t="s">
        <v>92</v>
      </c>
    </row>
    <row r="45" ht="12.75">
      <c r="K45" t="s">
        <v>119</v>
      </c>
    </row>
    <row r="46" ht="12.75">
      <c r="K46" t="s">
        <v>120</v>
      </c>
    </row>
    <row r="47" ht="12.75">
      <c r="K47" t="s">
        <v>121</v>
      </c>
    </row>
    <row r="48" ht="12.75">
      <c r="K48" t="s">
        <v>111</v>
      </c>
    </row>
    <row r="49" ht="12.75">
      <c r="K49" t="s">
        <v>117</v>
      </c>
    </row>
    <row r="50" ht="12.75">
      <c r="K50" t="s">
        <v>122</v>
      </c>
    </row>
    <row r="51" ht="12.75">
      <c r="K51" t="s">
        <v>95</v>
      </c>
    </row>
    <row r="52" ht="12.75">
      <c r="K52" t="s">
        <v>117</v>
      </c>
    </row>
    <row r="53" ht="12.75">
      <c r="K53" t="s">
        <v>123</v>
      </c>
    </row>
    <row r="54" ht="12.75">
      <c r="K54" t="s">
        <v>124</v>
      </c>
    </row>
    <row r="55" ht="12.75">
      <c r="K55" t="s">
        <v>125</v>
      </c>
    </row>
    <row r="56" ht="12.75">
      <c r="K56" t="s">
        <v>126</v>
      </c>
    </row>
    <row r="57" ht="12.75">
      <c r="K57" t="s">
        <v>127</v>
      </c>
    </row>
    <row r="58" ht="12.75">
      <c r="K58" t="s">
        <v>120</v>
      </c>
    </row>
    <row r="59" ht="12.75">
      <c r="K59" t="s">
        <v>128</v>
      </c>
    </row>
    <row r="60" ht="12.75">
      <c r="K60" t="s">
        <v>129</v>
      </c>
    </row>
    <row r="61" ht="12.75">
      <c r="K61" t="s">
        <v>117</v>
      </c>
    </row>
    <row r="64" ht="12.75">
      <c r="K64" t="s">
        <v>130</v>
      </c>
    </row>
    <row r="65" ht="12.75">
      <c r="K65" t="s">
        <v>131</v>
      </c>
    </row>
    <row r="66" ht="12.75">
      <c r="K66" t="s">
        <v>132</v>
      </c>
    </row>
    <row r="67" ht="12.75">
      <c r="K67" t="s">
        <v>120</v>
      </c>
    </row>
    <row r="68" ht="12.75">
      <c r="K68" t="s">
        <v>133</v>
      </c>
    </row>
    <row r="69" ht="12.75">
      <c r="K69" t="s">
        <v>89</v>
      </c>
    </row>
    <row r="70" ht="12.75">
      <c r="K70" t="s">
        <v>134</v>
      </c>
    </row>
    <row r="71" ht="12.75">
      <c r="K71" t="s">
        <v>135</v>
      </c>
    </row>
    <row r="72" ht="12.75">
      <c r="K72" t="s">
        <v>89</v>
      </c>
    </row>
    <row r="73" ht="12.75">
      <c r="K73" t="s">
        <v>134</v>
      </c>
    </row>
    <row r="74" ht="12.75">
      <c r="K74" t="s">
        <v>136</v>
      </c>
    </row>
    <row r="75" ht="12.75">
      <c r="K75" t="s">
        <v>86</v>
      </c>
    </row>
    <row r="76" ht="12.75">
      <c r="K76" t="s">
        <v>137</v>
      </c>
    </row>
    <row r="77" ht="12.75">
      <c r="K77" t="s">
        <v>138</v>
      </c>
    </row>
    <row r="78" ht="12.75">
      <c r="K78" t="s">
        <v>111</v>
      </c>
    </row>
    <row r="79" ht="12.75">
      <c r="K79" t="s">
        <v>117</v>
      </c>
    </row>
    <row r="80" ht="12.75">
      <c r="K80" t="s">
        <v>139</v>
      </c>
    </row>
    <row r="81" ht="12.75">
      <c r="K81" t="s">
        <v>124</v>
      </c>
    </row>
    <row r="82" ht="12.75">
      <c r="K82" t="s">
        <v>134</v>
      </c>
    </row>
    <row r="83" ht="12.75">
      <c r="K83" t="s">
        <v>140</v>
      </c>
    </row>
    <row r="84" ht="12.75">
      <c r="K84" t="s">
        <v>89</v>
      </c>
    </row>
    <row r="85" ht="12.75">
      <c r="K85" t="s">
        <v>134</v>
      </c>
    </row>
    <row r="86" ht="12.75">
      <c r="K86" t="s">
        <v>141</v>
      </c>
    </row>
    <row r="87" ht="12.75">
      <c r="K87" t="s">
        <v>111</v>
      </c>
    </row>
    <row r="88" ht="12.75">
      <c r="K88" t="s">
        <v>134</v>
      </c>
    </row>
    <row r="89" ht="12.75">
      <c r="K89" t="s">
        <v>142</v>
      </c>
    </row>
    <row r="90" ht="12.75">
      <c r="K90" t="s">
        <v>89</v>
      </c>
    </row>
    <row r="91" ht="12.75">
      <c r="K91" t="s">
        <v>137</v>
      </c>
    </row>
    <row r="92" ht="12.75">
      <c r="K92" t="s">
        <v>143</v>
      </c>
    </row>
    <row r="93" ht="12.75">
      <c r="K93" t="s">
        <v>89</v>
      </c>
    </row>
    <row r="94" ht="12.75">
      <c r="K94" t="s">
        <v>137</v>
      </c>
    </row>
    <row r="95" ht="12.75">
      <c r="K95" t="s">
        <v>144</v>
      </c>
    </row>
    <row r="96" ht="12.75">
      <c r="K96" t="s">
        <v>127</v>
      </c>
    </row>
    <row r="97" ht="12.75">
      <c r="K97" t="s">
        <v>117</v>
      </c>
    </row>
    <row r="98" ht="12.75">
      <c r="K98" t="s">
        <v>145</v>
      </c>
    </row>
    <row r="99" ht="12.75">
      <c r="K99" t="s">
        <v>146</v>
      </c>
    </row>
    <row r="100" ht="12.75">
      <c r="K100" t="s">
        <v>147</v>
      </c>
    </row>
    <row r="101" ht="12.75">
      <c r="K101" t="s">
        <v>148</v>
      </c>
    </row>
    <row r="102" ht="12.75">
      <c r="K102" t="s">
        <v>115</v>
      </c>
    </row>
    <row r="103" ht="12.75">
      <c r="K103" t="s">
        <v>120</v>
      </c>
    </row>
    <row r="104" ht="12.75">
      <c r="K104" t="s">
        <v>149</v>
      </c>
    </row>
    <row r="105" ht="12.75">
      <c r="K105" t="s">
        <v>115</v>
      </c>
    </row>
    <row r="106" ht="12.75">
      <c r="K106" t="s">
        <v>150</v>
      </c>
    </row>
    <row r="107" ht="12.75">
      <c r="K107" t="s">
        <v>111</v>
      </c>
    </row>
    <row r="108" ht="12.75">
      <c r="K108" t="s">
        <v>151</v>
      </c>
    </row>
    <row r="109" ht="12.75">
      <c r="K109" t="s">
        <v>152</v>
      </c>
    </row>
    <row r="110" ht="12.75">
      <c r="K110" t="s">
        <v>89</v>
      </c>
    </row>
    <row r="111" ht="12.75">
      <c r="K111" t="s">
        <v>153</v>
      </c>
    </row>
    <row r="112" ht="12.75">
      <c r="K112" t="s">
        <v>154</v>
      </c>
    </row>
    <row r="113" ht="12.75">
      <c r="K113" t="s">
        <v>92</v>
      </c>
    </row>
    <row r="114" ht="12.75">
      <c r="K114" t="s">
        <v>119</v>
      </c>
    </row>
    <row r="115" ht="12.75">
      <c r="K115" t="s">
        <v>155</v>
      </c>
    </row>
    <row r="116" ht="12.75">
      <c r="K116" t="s">
        <v>156</v>
      </c>
    </row>
    <row r="117" ht="12.75">
      <c r="K117" t="s">
        <v>97</v>
      </c>
    </row>
    <row r="118" ht="12.75">
      <c r="K118" t="s">
        <v>117</v>
      </c>
    </row>
    <row r="119" ht="12.75">
      <c r="K119" t="s">
        <v>157</v>
      </c>
    </row>
    <row r="120" ht="12.75">
      <c r="K120" t="s">
        <v>106</v>
      </c>
    </row>
    <row r="121" ht="12.75">
      <c r="K121" t="s">
        <v>137</v>
      </c>
    </row>
    <row r="122" ht="12.75">
      <c r="K122" t="s">
        <v>158</v>
      </c>
    </row>
    <row r="123" ht="12.75">
      <c r="K123" t="s">
        <v>111</v>
      </c>
    </row>
    <row r="124" ht="12.75">
      <c r="K124" t="s">
        <v>151</v>
      </c>
    </row>
    <row r="125" ht="12.75">
      <c r="K125" t="s">
        <v>159</v>
      </c>
    </row>
    <row r="126" ht="12.75">
      <c r="K126" t="s">
        <v>111</v>
      </c>
    </row>
    <row r="127" ht="12.75">
      <c r="K127" t="s">
        <v>151</v>
      </c>
    </row>
    <row r="128" ht="12.75">
      <c r="K128" t="s">
        <v>160</v>
      </c>
    </row>
    <row r="129" ht="12.75">
      <c r="K129" t="s">
        <v>111</v>
      </c>
    </row>
    <row r="130" ht="12.75">
      <c r="K130" t="s">
        <v>161</v>
      </c>
    </row>
    <row r="131" ht="12.75">
      <c r="K131" t="s">
        <v>162</v>
      </c>
    </row>
    <row r="132" ht="12.75">
      <c r="K132" t="s">
        <v>111</v>
      </c>
    </row>
    <row r="133" ht="12.75">
      <c r="K133" t="s">
        <v>155</v>
      </c>
    </row>
    <row r="134" ht="12.75">
      <c r="K134" t="s">
        <v>163</v>
      </c>
    </row>
    <row r="135" ht="12.75">
      <c r="K135" t="s">
        <v>164</v>
      </c>
    </row>
    <row r="136" ht="12.75">
      <c r="K136" t="s">
        <v>147</v>
      </c>
    </row>
    <row r="137" ht="12.75">
      <c r="K137" t="s">
        <v>165</v>
      </c>
    </row>
    <row r="138" ht="12.75">
      <c r="K138" t="s">
        <v>166</v>
      </c>
    </row>
    <row r="139" ht="12.75">
      <c r="K139" t="s">
        <v>161</v>
      </c>
    </row>
    <row r="140" ht="12.75">
      <c r="K140" t="s">
        <v>167</v>
      </c>
    </row>
    <row r="141" ht="12.75">
      <c r="K141" t="s">
        <v>168</v>
      </c>
    </row>
    <row r="142" ht="12.75">
      <c r="K142" t="s">
        <v>169</v>
      </c>
    </row>
    <row r="143" ht="12.75">
      <c r="K143" t="s">
        <v>170</v>
      </c>
    </row>
    <row r="144" ht="12.75">
      <c r="K144" t="s">
        <v>171</v>
      </c>
    </row>
    <row r="145" ht="12.75">
      <c r="K145" t="s">
        <v>169</v>
      </c>
    </row>
    <row r="146" ht="12.75">
      <c r="K146" t="s">
        <v>172</v>
      </c>
    </row>
    <row r="147" ht="12.75">
      <c r="K147" t="s">
        <v>173</v>
      </c>
    </row>
    <row r="148" ht="12.75">
      <c r="K148" t="s">
        <v>174</v>
      </c>
    </row>
    <row r="149" ht="12.75">
      <c r="K149" t="s">
        <v>175</v>
      </c>
    </row>
    <row r="150" ht="12.75">
      <c r="K150" t="s">
        <v>111</v>
      </c>
    </row>
    <row r="151" ht="12.75">
      <c r="K151" t="s">
        <v>169</v>
      </c>
    </row>
    <row r="152" ht="12.75">
      <c r="K152" t="s">
        <v>176</v>
      </c>
    </row>
    <row r="153" ht="12.75">
      <c r="K153" t="s">
        <v>86</v>
      </c>
    </row>
    <row r="154" ht="12.75">
      <c r="K154" t="s">
        <v>134</v>
      </c>
    </row>
    <row r="156" ht="12.75">
      <c r="K156" t="s">
        <v>177</v>
      </c>
    </row>
    <row r="157" ht="12.75">
      <c r="K157" t="s">
        <v>89</v>
      </c>
    </row>
    <row r="158" ht="12.75">
      <c r="K158" t="s">
        <v>155</v>
      </c>
    </row>
    <row r="159" ht="12.75">
      <c r="K159" t="s">
        <v>178</v>
      </c>
    </row>
    <row r="160" ht="12.75">
      <c r="K160" t="s">
        <v>179</v>
      </c>
    </row>
    <row r="161" ht="12.75">
      <c r="K161" t="s">
        <v>180</v>
      </c>
    </row>
    <row r="162" ht="12.75">
      <c r="K162" t="s">
        <v>181</v>
      </c>
    </row>
    <row r="163" ht="12.75">
      <c r="K163" t="s">
        <v>111</v>
      </c>
    </row>
    <row r="164" ht="12.75">
      <c r="K164" t="s">
        <v>120</v>
      </c>
    </row>
    <row r="165" ht="12.75">
      <c r="K165" t="s">
        <v>182</v>
      </c>
    </row>
    <row r="166" ht="12.75">
      <c r="K166" t="s">
        <v>106</v>
      </c>
    </row>
    <row r="167" ht="12.75">
      <c r="K167" t="s">
        <v>151</v>
      </c>
    </row>
    <row r="168" ht="12.75">
      <c r="K168" t="s">
        <v>183</v>
      </c>
    </row>
    <row r="169" ht="12.75">
      <c r="K169" t="s">
        <v>111</v>
      </c>
    </row>
    <row r="170" ht="12.75">
      <c r="K170" t="s">
        <v>134</v>
      </c>
    </row>
    <row r="171" ht="12.75">
      <c r="K171" t="s">
        <v>184</v>
      </c>
    </row>
    <row r="172" ht="12.75">
      <c r="K172" t="s">
        <v>111</v>
      </c>
    </row>
    <row r="173" ht="12.75">
      <c r="K173" t="s">
        <v>125</v>
      </c>
    </row>
    <row r="174" ht="12.75">
      <c r="K174" t="s">
        <v>185</v>
      </c>
    </row>
    <row r="175" ht="12.75">
      <c r="K175" t="s">
        <v>89</v>
      </c>
    </row>
    <row r="176" ht="12.75">
      <c r="K176" t="s">
        <v>161</v>
      </c>
    </row>
  </sheetData>
  <sheetProtection/>
  <autoFilter ref="B1:F34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5"/>
  <sheetViews>
    <sheetView zoomScalePageLayoutView="0" workbookViewId="0" topLeftCell="A1">
      <selection activeCell="I33" sqref="I33"/>
    </sheetView>
  </sheetViews>
  <sheetFormatPr defaultColWidth="9.140625" defaultRowHeight="12.75"/>
  <sheetData>
    <row r="1" spans="3:6" ht="12.75">
      <c r="C1" s="153"/>
      <c r="D1" s="153"/>
      <c r="E1" s="151" t="s">
        <v>78</v>
      </c>
      <c r="F1" s="152"/>
    </row>
    <row r="2" spans="2:9" ht="12.75">
      <c r="B2" s="58" t="s">
        <v>76</v>
      </c>
      <c r="C2" s="88" t="s">
        <v>67</v>
      </c>
      <c r="D2" s="89" t="s">
        <v>193</v>
      </c>
      <c r="G2" s="58" t="s">
        <v>71</v>
      </c>
      <c r="H2" s="58" t="s">
        <v>72</v>
      </c>
      <c r="I2" s="58"/>
    </row>
    <row r="3" spans="2:9" ht="12.75">
      <c r="B3" s="58">
        <v>1</v>
      </c>
      <c r="C3" s="58"/>
      <c r="D3" s="58"/>
      <c r="E3" s="58"/>
      <c r="F3" s="58"/>
      <c r="G3" s="58"/>
      <c r="H3" s="58"/>
      <c r="I3" s="58"/>
    </row>
    <row r="4" spans="2:9" ht="12.75">
      <c r="B4" s="58">
        <v>2</v>
      </c>
      <c r="C4" s="58"/>
      <c r="D4" s="58"/>
      <c r="E4" s="58"/>
      <c r="F4" s="58"/>
      <c r="G4" s="58"/>
      <c r="H4" s="58"/>
      <c r="I4" s="58"/>
    </row>
    <row r="5" spans="2:9" ht="12.75">
      <c r="B5" s="58">
        <v>3</v>
      </c>
      <c r="C5" s="58"/>
      <c r="D5" s="58"/>
      <c r="E5" s="58"/>
      <c r="F5" s="58"/>
      <c r="G5" s="58"/>
      <c r="H5" s="58"/>
      <c r="I5" s="58"/>
    </row>
    <row r="6" spans="2:9" ht="12.75">
      <c r="B6" s="58">
        <v>4</v>
      </c>
      <c r="C6" s="58"/>
      <c r="D6" s="58"/>
      <c r="E6" s="58"/>
      <c r="F6" s="58"/>
      <c r="G6" s="58"/>
      <c r="H6" s="58"/>
      <c r="I6" s="58"/>
    </row>
    <row r="7" spans="2:9" ht="12.75">
      <c r="B7" s="58">
        <v>5</v>
      </c>
      <c r="C7" s="58"/>
      <c r="D7" s="58"/>
      <c r="E7" s="58"/>
      <c r="F7" s="58"/>
      <c r="G7" s="58"/>
      <c r="H7" s="58"/>
      <c r="I7" s="58"/>
    </row>
    <row r="8" spans="2:9" ht="12.75">
      <c r="B8" s="58">
        <v>6</v>
      </c>
      <c r="C8" s="58"/>
      <c r="D8" s="58"/>
      <c r="E8" s="58"/>
      <c r="F8" s="58"/>
      <c r="G8" s="58"/>
      <c r="H8" s="58"/>
      <c r="I8" s="58"/>
    </row>
    <row r="9" spans="2:9" ht="12.75">
      <c r="B9" s="58">
        <v>7</v>
      </c>
      <c r="C9" s="58"/>
      <c r="D9" s="58"/>
      <c r="E9" s="58"/>
      <c r="F9" s="58"/>
      <c r="G9" s="58"/>
      <c r="H9" s="58"/>
      <c r="I9" s="58"/>
    </row>
    <row r="10" spans="2:9" ht="12.75">
      <c r="B10" s="58">
        <v>8</v>
      </c>
      <c r="C10" s="58"/>
      <c r="D10" s="58"/>
      <c r="E10" s="58"/>
      <c r="F10" s="58"/>
      <c r="G10" s="58"/>
      <c r="H10" s="58"/>
      <c r="I10" s="58"/>
    </row>
    <row r="11" spans="2:9" ht="12.75">
      <c r="B11" s="58">
        <v>9</v>
      </c>
      <c r="C11" s="58"/>
      <c r="D11" s="58"/>
      <c r="E11" s="58"/>
      <c r="F11" s="58"/>
      <c r="G11" s="58"/>
      <c r="H11" s="58"/>
      <c r="I11" s="58"/>
    </row>
    <row r="12" spans="2:9" ht="12.75">
      <c r="B12" s="58">
        <v>10</v>
      </c>
      <c r="C12" s="58"/>
      <c r="D12" s="58"/>
      <c r="E12" s="58"/>
      <c r="F12" s="58"/>
      <c r="G12" s="58"/>
      <c r="H12" s="58"/>
      <c r="I12" s="58"/>
    </row>
    <row r="13" spans="2:9" ht="12.75">
      <c r="B13" s="58">
        <v>11</v>
      </c>
      <c r="C13" s="58"/>
      <c r="D13" s="58"/>
      <c r="E13" s="58"/>
      <c r="F13" s="58"/>
      <c r="G13" s="58"/>
      <c r="H13" s="58"/>
      <c r="I13" s="58"/>
    </row>
    <row r="14" spans="2:9" ht="12.75">
      <c r="B14" s="58">
        <v>12</v>
      </c>
      <c r="C14" s="58"/>
      <c r="D14" s="58"/>
      <c r="E14" s="58"/>
      <c r="F14" s="58"/>
      <c r="G14" s="58"/>
      <c r="H14" s="58"/>
      <c r="I14" s="58"/>
    </row>
    <row r="15" spans="2:9" ht="12.75">
      <c r="B15" s="58">
        <v>13</v>
      </c>
      <c r="C15" s="58"/>
      <c r="D15" s="58"/>
      <c r="E15" s="58"/>
      <c r="F15" s="58"/>
      <c r="G15" s="58"/>
      <c r="H15" s="58"/>
      <c r="I15" s="58"/>
    </row>
    <row r="16" spans="2:9" ht="12.75">
      <c r="B16" s="58">
        <v>14</v>
      </c>
      <c r="C16" s="58"/>
      <c r="D16" s="58"/>
      <c r="E16" s="58"/>
      <c r="F16" s="58"/>
      <c r="G16" s="58"/>
      <c r="H16" s="58"/>
      <c r="I16" s="58"/>
    </row>
    <row r="17" spans="2:9" ht="12.75">
      <c r="B17" s="58">
        <v>15</v>
      </c>
      <c r="C17" s="58"/>
      <c r="D17" s="58"/>
      <c r="E17" s="58"/>
      <c r="F17" s="58"/>
      <c r="G17" s="58"/>
      <c r="H17" s="58"/>
      <c r="I17" s="58"/>
    </row>
    <row r="18" spans="2:9" ht="12.75">
      <c r="B18" s="58">
        <v>16</v>
      </c>
      <c r="C18" s="58"/>
      <c r="D18" s="58"/>
      <c r="E18" s="58"/>
      <c r="F18" s="58"/>
      <c r="G18" s="58"/>
      <c r="H18" s="58"/>
      <c r="I18" s="58"/>
    </row>
    <row r="19" spans="2:9" ht="12.75">
      <c r="B19" s="58">
        <v>17</v>
      </c>
      <c r="C19" s="58"/>
      <c r="D19" s="58"/>
      <c r="E19" s="58"/>
      <c r="F19" s="58"/>
      <c r="G19" s="58"/>
      <c r="H19" s="58"/>
      <c r="I19" s="58"/>
    </row>
    <row r="20" spans="2:9" ht="12.75">
      <c r="B20" s="58">
        <v>18</v>
      </c>
      <c r="C20" s="58"/>
      <c r="D20" s="58"/>
      <c r="E20" s="58"/>
      <c r="F20" s="58"/>
      <c r="G20" s="58"/>
      <c r="H20" s="58"/>
      <c r="I20" s="58"/>
    </row>
    <row r="21" spans="2:9" ht="12.75">
      <c r="B21" s="58">
        <v>19</v>
      </c>
      <c r="C21" s="58"/>
      <c r="D21" s="58"/>
      <c r="E21" s="58"/>
      <c r="F21" s="58"/>
      <c r="G21" s="58"/>
      <c r="H21" s="58"/>
      <c r="I21" s="58"/>
    </row>
    <row r="22" spans="2:9" ht="12.75">
      <c r="B22" s="58">
        <v>20</v>
      </c>
      <c r="C22" s="58"/>
      <c r="D22" s="58"/>
      <c r="E22" s="58"/>
      <c r="F22" s="58"/>
      <c r="G22" s="58"/>
      <c r="H22" s="58"/>
      <c r="I22" s="58"/>
    </row>
    <row r="23" spans="2:9" ht="12.75">
      <c r="B23" s="58">
        <v>21</v>
      </c>
      <c r="C23" s="58"/>
      <c r="D23" s="58"/>
      <c r="E23" s="58"/>
      <c r="F23" s="58"/>
      <c r="G23" s="58"/>
      <c r="H23" s="58"/>
      <c r="I23" s="58"/>
    </row>
    <row r="24" spans="2:9" ht="12.75">
      <c r="B24" s="58">
        <v>22</v>
      </c>
      <c r="C24" s="58"/>
      <c r="D24" s="58"/>
      <c r="E24" s="58"/>
      <c r="F24" s="58"/>
      <c r="G24" s="60"/>
      <c r="H24" s="60"/>
      <c r="I24" s="60"/>
    </row>
    <row r="25" spans="2:9" ht="12.75">
      <c r="B25" s="58">
        <v>23</v>
      </c>
      <c r="C25" s="58"/>
      <c r="D25" s="58"/>
      <c r="E25" s="58"/>
      <c r="F25" s="60"/>
      <c r="G25" s="60"/>
      <c r="H25" s="60"/>
      <c r="I25" s="60"/>
    </row>
    <row r="26" spans="2:9" ht="12.75">
      <c r="B26" s="58">
        <v>24</v>
      </c>
      <c r="C26" s="58"/>
      <c r="D26" s="58"/>
      <c r="E26" s="58"/>
      <c r="F26" s="60"/>
      <c r="G26" s="60"/>
      <c r="H26" s="60"/>
      <c r="I26" s="60"/>
    </row>
    <row r="27" spans="2:9" ht="12.75">
      <c r="B27" s="58">
        <v>25</v>
      </c>
      <c r="C27" s="58"/>
      <c r="D27" s="58"/>
      <c r="E27" s="58"/>
      <c r="F27" s="60"/>
      <c r="G27" s="60"/>
      <c r="H27" s="60"/>
      <c r="I27" s="60"/>
    </row>
    <row r="28" spans="2:9" ht="12.75">
      <c r="B28" s="58">
        <v>26</v>
      </c>
      <c r="C28" s="58"/>
      <c r="D28" s="58"/>
      <c r="E28" s="58"/>
      <c r="F28" s="58"/>
      <c r="G28" s="58"/>
      <c r="H28" s="58"/>
      <c r="I28" s="58"/>
    </row>
    <row r="29" spans="2:9" ht="12.75">
      <c r="B29" s="58">
        <v>27</v>
      </c>
      <c r="C29" s="58"/>
      <c r="D29" s="58"/>
      <c r="E29" s="58"/>
      <c r="F29" s="58"/>
      <c r="G29" s="58"/>
      <c r="H29" s="58"/>
      <c r="I29" s="58"/>
    </row>
    <row r="30" spans="2:9" ht="12.75">
      <c r="B30" s="58">
        <v>28</v>
      </c>
      <c r="C30" s="58"/>
      <c r="D30" s="58"/>
      <c r="E30" s="58"/>
      <c r="F30" s="58"/>
      <c r="G30" s="58"/>
      <c r="H30" s="58"/>
      <c r="I30" s="58"/>
    </row>
    <row r="31" spans="2:9" ht="12.75">
      <c r="B31" s="58">
        <v>29</v>
      </c>
      <c r="C31" s="58"/>
      <c r="D31" s="58"/>
      <c r="E31" s="58"/>
      <c r="F31" s="58"/>
      <c r="G31" s="58"/>
      <c r="H31" s="58"/>
      <c r="I31" s="58"/>
    </row>
    <row r="32" spans="2:9" ht="12.75">
      <c r="B32" s="58">
        <v>30</v>
      </c>
      <c r="C32" s="58"/>
      <c r="D32" s="58"/>
      <c r="E32" s="58"/>
      <c r="F32" s="58"/>
      <c r="G32" s="58"/>
      <c r="H32" s="58"/>
      <c r="I32" s="58"/>
    </row>
    <row r="33" spans="2:9" ht="12.75">
      <c r="B33" s="58">
        <v>31</v>
      </c>
      <c r="C33" s="58"/>
      <c r="D33" s="58"/>
      <c r="E33" s="58"/>
      <c r="F33" s="58"/>
      <c r="G33" s="58"/>
      <c r="H33" s="58"/>
      <c r="I33" s="58"/>
    </row>
    <row r="34" spans="2:9" ht="12.75">
      <c r="B34" s="58">
        <v>32</v>
      </c>
      <c r="C34" s="58"/>
      <c r="D34" s="58"/>
      <c r="E34" s="58"/>
      <c r="F34" s="58"/>
      <c r="G34" s="58"/>
      <c r="H34" s="58"/>
      <c r="I34" s="58"/>
    </row>
    <row r="35" spans="2:9" ht="12.75">
      <c r="B35" s="58">
        <v>33</v>
      </c>
      <c r="C35" s="58"/>
      <c r="D35" s="58"/>
      <c r="E35" s="58"/>
      <c r="F35" s="58"/>
      <c r="G35" s="58"/>
      <c r="H35" s="58"/>
      <c r="I35" s="58"/>
    </row>
  </sheetData>
  <sheetProtection/>
  <mergeCells count="2">
    <mergeCell ref="E1:F1"/>
    <mergeCell ref="C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User</cp:lastModifiedBy>
  <cp:lastPrinted>2018-12-06T07:03:38Z</cp:lastPrinted>
  <dcterms:created xsi:type="dcterms:W3CDTF">2013-10-15T05:31:33Z</dcterms:created>
  <dcterms:modified xsi:type="dcterms:W3CDTF">2019-12-31T09:58:53Z</dcterms:modified>
  <cp:category/>
  <cp:version/>
  <cp:contentType/>
  <cp:contentStatus/>
</cp:coreProperties>
</file>